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ily.ramos\Documents\INFORMACIÓN PÚBLICA DGRTN\AÑO 2026\INFORMACION PUBLICA DE OFICIO\1 de septiembre\DECRETO 57-2018 LEY DE INFORMACION PUBLICA\10-04\"/>
    </mc:Choice>
  </mc:AlternateContent>
  <xr:revisionPtr revIDLastSave="0" documentId="8_{E12360C7-977F-49E0-9176-EE4F5F67AFD6}" xr6:coauthVersionLast="47" xr6:coauthVersionMax="47" xr10:uidLastSave="{00000000-0000-0000-0000-000000000000}"/>
  <bookViews>
    <workbookView xWindow="-120" yWindow="-120" windowWidth="29040" windowHeight="15720" xr2:uid="{80A77BAB-F804-4A8E-8A59-BAC0E2ABBE9D}"/>
  </bookViews>
  <sheets>
    <sheet name="10-04" sheetId="1" r:id="rId1"/>
    <sheet name="Hoja1 (2)" sheetId="2" state="hidden" r:id="rId2"/>
  </sheets>
  <definedNames>
    <definedName name="_xlnm.Print_Area" localSheetId="0">'10-04'!$A$140:$W$302</definedName>
    <definedName name="_xlnm.Print_Area" localSheetId="1">'Hoja1 (2)'!$A$1:$T$211</definedName>
    <definedName name="_xlnm.Print_Titles" localSheetId="0">'10-04'!$1:$10</definedName>
    <definedName name="_xlnm.Print_Titles" localSheetId="1">'Hoja1 (2)'!$1:$10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71" i="1" l="1"/>
  <c r="D170" i="1"/>
  <c r="M293" i="1"/>
  <c r="M290" i="1"/>
  <c r="M287" i="1"/>
  <c r="M284" i="1"/>
  <c r="M281" i="1"/>
  <c r="D230" i="1" l="1"/>
  <c r="C273" i="1"/>
  <c r="M273" i="1"/>
  <c r="C270" i="1"/>
  <c r="M270" i="1"/>
  <c r="C267" i="1"/>
  <c r="M267" i="1"/>
  <c r="C264" i="1"/>
  <c r="M264" i="1"/>
  <c r="C261" i="1"/>
  <c r="M261" i="1"/>
  <c r="C258" i="1"/>
  <c r="M258" i="1"/>
  <c r="C255" i="1"/>
  <c r="M255" i="1"/>
  <c r="C252" i="1"/>
  <c r="M252" i="1"/>
  <c r="C249" i="1"/>
  <c r="M249" i="1"/>
  <c r="C246" i="1"/>
  <c r="M246" i="1"/>
  <c r="M243" i="1"/>
  <c r="F165" i="1" l="1"/>
  <c r="F166" i="1"/>
  <c r="F167" i="1"/>
  <c r="F168" i="1"/>
  <c r="F222" i="1"/>
  <c r="F229" i="1"/>
  <c r="F228" i="1"/>
  <c r="F223" i="1"/>
  <c r="F224" i="1"/>
  <c r="F225" i="1"/>
  <c r="F226" i="1"/>
  <c r="F227" i="1"/>
  <c r="F219" i="1"/>
  <c r="AA99" i="1"/>
  <c r="AA90" i="1"/>
  <c r="AA74" i="1"/>
  <c r="AA87" i="1"/>
  <c r="AA54" i="1"/>
  <c r="AA94" i="1"/>
  <c r="AA91" i="1"/>
  <c r="AA72" i="1"/>
  <c r="AA79" i="1"/>
  <c r="AA77" i="1"/>
  <c r="AA80" i="1"/>
  <c r="AA93" i="1"/>
  <c r="AA97" i="1"/>
  <c r="AA86" i="1"/>
  <c r="AA61" i="1"/>
  <c r="AA56" i="1"/>
  <c r="AA76" i="1"/>
  <c r="AA52" i="1"/>
  <c r="AA78" i="1"/>
  <c r="AA95" i="1"/>
  <c r="AA67" i="1"/>
  <c r="AA68" i="1"/>
  <c r="AA83" i="1"/>
  <c r="AA49" i="1"/>
  <c r="AA50" i="1"/>
  <c r="AA60" i="1"/>
  <c r="AA81" i="1"/>
  <c r="AA63" i="1"/>
  <c r="AA65" i="1"/>
  <c r="AA66" i="1"/>
  <c r="AA70" i="1"/>
  <c r="AA58" i="1"/>
  <c r="AA46" i="1"/>
  <c r="AA48" i="1"/>
  <c r="AA62" i="1"/>
  <c r="AA75" i="1"/>
  <c r="AA47" i="1"/>
  <c r="AA53" i="1"/>
  <c r="AA88" i="1"/>
  <c r="AA89" i="1"/>
  <c r="AA85" i="1"/>
  <c r="AA96" i="1"/>
  <c r="AA92" i="1"/>
  <c r="AA69" i="1"/>
  <c r="AA55" i="1"/>
  <c r="AA84" i="1"/>
  <c r="AA51" i="1"/>
  <c r="AA57" i="1"/>
  <c r="AA82" i="1"/>
  <c r="AA73" i="1"/>
  <c r="AA59" i="1"/>
  <c r="AA121" i="1"/>
  <c r="AA125" i="1"/>
  <c r="AA120" i="1"/>
  <c r="AA122" i="1"/>
  <c r="AA119" i="1"/>
  <c r="AA123" i="1"/>
  <c r="AA127" i="1"/>
  <c r="AA126" i="1"/>
  <c r="AA124" i="1" l="1"/>
  <c r="Z52" i="1" l="1"/>
  <c r="Z78" i="1"/>
  <c r="Z95" i="1"/>
  <c r="Z67" i="1"/>
  <c r="Z68" i="1"/>
  <c r="Z83" i="1"/>
  <c r="Z49" i="1"/>
  <c r="Z50" i="1"/>
  <c r="Z60" i="1"/>
  <c r="Z81" i="1"/>
  <c r="Z63" i="1"/>
  <c r="Z46" i="1"/>
  <c r="Z48" i="1"/>
  <c r="Z62" i="1"/>
  <c r="Z75" i="1"/>
  <c r="Z47" i="1"/>
  <c r="Z53" i="1"/>
  <c r="Z88" i="1"/>
  <c r="Z89" i="1"/>
  <c r="Z55" i="1"/>
  <c r="Z84" i="1"/>
  <c r="Z51" i="1"/>
  <c r="Z57" i="1"/>
  <c r="Z82" i="1"/>
  <c r="Z73" i="1"/>
  <c r="Z59" i="1"/>
  <c r="Z121" i="1"/>
  <c r="Z125" i="1"/>
  <c r="Z120" i="1"/>
  <c r="Z122" i="1"/>
  <c r="Z119" i="1"/>
  <c r="Z123" i="1"/>
  <c r="Z127" i="1"/>
  <c r="Z126" i="1"/>
  <c r="Z124" i="1"/>
  <c r="D97" i="1"/>
  <c r="D96" i="1"/>
  <c r="D52" i="1" l="1"/>
  <c r="D93" i="1"/>
  <c r="Y121" i="1" l="1"/>
  <c r="Y125" i="1"/>
  <c r="Y120" i="1"/>
  <c r="Y122" i="1"/>
  <c r="Y119" i="1"/>
  <c r="Y123" i="1"/>
  <c r="Y127" i="1"/>
  <c r="Y126" i="1"/>
  <c r="Y124" i="1"/>
  <c r="Y112" i="1"/>
  <c r="Y116" i="1"/>
  <c r="Y113" i="1"/>
  <c r="Y114" i="1"/>
  <c r="Y118" i="1"/>
  <c r="Y109" i="1"/>
  <c r="Y115" i="1"/>
  <c r="Y110" i="1"/>
  <c r="Y101" i="1"/>
  <c r="Y104" i="1"/>
  <c r="Y105" i="1"/>
  <c r="Y107" i="1"/>
  <c r="Y106" i="1"/>
  <c r="Y98" i="1"/>
  <c r="Y100" i="1"/>
  <c r="Y108" i="1"/>
  <c r="Y102" i="1"/>
  <c r="Y103" i="1"/>
  <c r="Y99" i="1"/>
  <c r="Y134" i="1"/>
  <c r="Y136" i="1"/>
  <c r="Y131" i="1"/>
  <c r="Y129" i="1"/>
  <c r="Y132" i="1"/>
  <c r="Y135" i="1"/>
  <c r="Y130" i="1"/>
  <c r="Y128" i="1"/>
  <c r="Y133" i="1" l="1"/>
  <c r="Y51" i="1" l="1"/>
  <c r="Y76" i="1"/>
  <c r="Y90" i="1"/>
  <c r="Y74" i="1"/>
  <c r="Y64" i="1"/>
  <c r="Y87" i="1"/>
  <c r="Y54" i="1"/>
  <c r="Y94" i="1"/>
  <c r="Y71" i="1"/>
  <c r="Y91" i="1"/>
  <c r="Y72" i="1"/>
  <c r="Y79" i="1"/>
  <c r="Y77" i="1"/>
  <c r="Y80" i="1"/>
  <c r="Y67" i="1"/>
  <c r="Y86" i="1"/>
  <c r="Y61" i="1"/>
  <c r="Y78" i="1"/>
  <c r="Y52" i="1"/>
  <c r="Y68" i="1"/>
  <c r="Y83" i="1"/>
  <c r="Y49" i="1"/>
  <c r="Y50" i="1"/>
  <c r="Y60" i="1"/>
  <c r="Y81" i="1"/>
  <c r="Y63" i="1"/>
  <c r="Y65" i="1"/>
  <c r="Y66" i="1"/>
  <c r="Y70" i="1"/>
  <c r="Y58" i="1"/>
  <c r="Y46" i="1"/>
  <c r="Y48" i="1"/>
  <c r="Y62" i="1"/>
  <c r="Y75" i="1"/>
  <c r="Y47" i="1" l="1"/>
  <c r="Y53" i="1" l="1"/>
  <c r="Y88" i="1"/>
  <c r="Y89" i="1"/>
  <c r="Y85" i="1"/>
  <c r="Y92" i="1"/>
  <c r="Y69" i="1"/>
  <c r="Y55" i="1"/>
  <c r="Y84" i="1"/>
  <c r="Y57" i="1"/>
  <c r="Y82" i="1"/>
  <c r="Y73" i="1"/>
  <c r="Y59" i="1"/>
  <c r="F43" i="1" l="1"/>
  <c r="D95" i="1" l="1"/>
  <c r="D56" i="1" l="1"/>
  <c r="W34" i="1"/>
  <c r="W137" i="1"/>
  <c r="U137" i="1" l="1"/>
  <c r="T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V34" i="1"/>
  <c r="U34" i="1"/>
  <c r="R34" i="1"/>
  <c r="Q34" i="1"/>
  <c r="P34" i="1"/>
  <c r="O34" i="1"/>
  <c r="N34" i="1"/>
  <c r="M34" i="1"/>
  <c r="L34" i="1"/>
  <c r="K34" i="1"/>
  <c r="J34" i="1"/>
  <c r="I34" i="1"/>
  <c r="H34" i="1"/>
  <c r="F34" i="1"/>
  <c r="V128" i="1"/>
  <c r="F35" i="1" l="1"/>
  <c r="Z38" i="1" s="1"/>
  <c r="Z39" i="1" s="1"/>
  <c r="V137" i="1"/>
  <c r="F138" i="1" s="1"/>
  <c r="D164" i="1"/>
  <c r="D80" i="1"/>
  <c r="D217" i="1" l="1"/>
  <c r="D150" i="1" l="1"/>
  <c r="U127" i="2" l="1"/>
  <c r="U100" i="2"/>
  <c r="U126" i="2"/>
  <c r="U111" i="2"/>
  <c r="U75" i="2"/>
  <c r="U62" i="2"/>
  <c r="U43" i="2"/>
  <c r="U36" i="2" l="1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C199" i="2"/>
  <c r="C198" i="2"/>
  <c r="E197" i="2"/>
  <c r="C197" i="2"/>
  <c r="E196" i="2"/>
  <c r="C196" i="2"/>
  <c r="E195" i="2"/>
  <c r="C195" i="2"/>
  <c r="E194" i="2"/>
  <c r="C194" i="2"/>
  <c r="C193" i="2"/>
  <c r="C147" i="2"/>
  <c r="C146" i="2"/>
  <c r="C145" i="2"/>
  <c r="E144" i="2"/>
  <c r="C144" i="2"/>
  <c r="U125" i="2"/>
  <c r="U124" i="2"/>
  <c r="U123" i="2"/>
  <c r="U122" i="2"/>
  <c r="U121" i="2"/>
  <c r="C121" i="2"/>
  <c r="U120" i="2"/>
  <c r="U119" i="2"/>
  <c r="U118" i="2"/>
  <c r="U117" i="2"/>
  <c r="U116" i="2"/>
  <c r="U115" i="2"/>
  <c r="U114" i="2"/>
  <c r="U113" i="2"/>
  <c r="U112" i="2"/>
  <c r="U110" i="2"/>
  <c r="U109" i="2"/>
  <c r="U108" i="2"/>
  <c r="U107" i="2"/>
  <c r="U106" i="2"/>
  <c r="U105" i="2"/>
  <c r="U104" i="2"/>
  <c r="U103" i="2"/>
  <c r="U102" i="2"/>
  <c r="U101" i="2"/>
  <c r="U99" i="2"/>
  <c r="U98" i="2"/>
  <c r="U97" i="2"/>
  <c r="U96" i="2"/>
  <c r="U95" i="2"/>
  <c r="U94" i="2"/>
  <c r="U93" i="2"/>
  <c r="U92" i="2"/>
  <c r="U91" i="2"/>
  <c r="U90" i="2"/>
  <c r="U89" i="2"/>
  <c r="U88" i="2"/>
  <c r="U87" i="2"/>
  <c r="U86" i="2"/>
  <c r="U85" i="2"/>
  <c r="U84" i="2"/>
  <c r="U83" i="2"/>
  <c r="U82" i="2"/>
  <c r="U81" i="2"/>
  <c r="U80" i="2"/>
  <c r="U79" i="2"/>
  <c r="U78" i="2"/>
  <c r="U77" i="2"/>
  <c r="U76" i="2"/>
  <c r="U74" i="2"/>
  <c r="U73" i="2"/>
  <c r="U72" i="2"/>
  <c r="U71" i="2"/>
  <c r="U70" i="2"/>
  <c r="U69" i="2"/>
  <c r="U68" i="2"/>
  <c r="U67" i="2"/>
  <c r="U66" i="2"/>
  <c r="U65" i="2"/>
  <c r="U64" i="2"/>
  <c r="U63" i="2"/>
  <c r="U61" i="2"/>
  <c r="U60" i="2"/>
  <c r="U59" i="2"/>
  <c r="U58" i="2"/>
  <c r="U57" i="2"/>
  <c r="U56" i="2"/>
  <c r="U55" i="2"/>
  <c r="U54" i="2"/>
  <c r="U53" i="2"/>
  <c r="U52" i="2"/>
  <c r="U51" i="2"/>
  <c r="U50" i="2"/>
  <c r="U49" i="2"/>
  <c r="U48" i="2"/>
  <c r="U47" i="2"/>
  <c r="U46" i="2"/>
  <c r="U45" i="2"/>
  <c r="U44" i="2"/>
  <c r="U42" i="2"/>
  <c r="U41" i="2"/>
  <c r="U40" i="2"/>
  <c r="U39" i="2"/>
  <c r="U38" i="2"/>
  <c r="N34" i="2"/>
  <c r="K34" i="2"/>
  <c r="E34" i="2"/>
  <c r="R7" i="2"/>
  <c r="U34" i="2" l="1"/>
  <c r="D146" i="1"/>
  <c r="O38" i="1" l="1"/>
  <c r="L38" i="1"/>
  <c r="F38" i="1"/>
  <c r="F39" i="1" l="1"/>
</calcChain>
</file>

<file path=xl/sharedStrings.xml><?xml version="1.0" encoding="utf-8"?>
<sst xmlns="http://schemas.openxmlformats.org/spreadsheetml/2006/main" count="2869" uniqueCount="425">
  <si>
    <t>DIRECCION GENERAL DE RADIODIFUSIÓN Y TELEVISIÓN NACIONAL  | UNIDAD EJECUTORA 207</t>
  </si>
  <si>
    <t>Edificio de Tipografía Nacional, Tercer Nivel, 18 Calle 6-72, Cdad. de Guatemala</t>
  </si>
  <si>
    <t>Horario de Atencion: 8:00 a.m a 5:00 p.m</t>
  </si>
  <si>
    <t>LISTADO DE PERSONAL POR RENGLÓN PRESUPUESTARIO</t>
  </si>
  <si>
    <t>No.</t>
  </si>
  <si>
    <t>NOMBRE</t>
  </si>
  <si>
    <t>PUESTO OFICIAL</t>
  </si>
  <si>
    <t>SALARIO BASE PAGADO</t>
  </si>
  <si>
    <t>DIETAS</t>
  </si>
  <si>
    <t>Complem. Específicos al Personal por Jornal  Decreto No. 037-2,001</t>
  </si>
  <si>
    <t>BONO MONETARIO</t>
  </si>
  <si>
    <t>BONIF. PROFESIONAL</t>
  </si>
  <si>
    <t>Bono Resp. Cumunic. Radiof. Y Televisiva</t>
  </si>
  <si>
    <t>BONIFICACION ESPECIFICA DE COMUNICACIONES</t>
  </si>
  <si>
    <t>BONO ACUERDO GUBERNATIVO 66-2000</t>
  </si>
  <si>
    <t>COMPL. SALAR</t>
  </si>
  <si>
    <t>BONO ACUERDO GUBERNATIVO 66-2000 PERSONAL TEMPORAL</t>
  </si>
  <si>
    <t>BONO DE ANTIGUEDAD</t>
  </si>
  <si>
    <t>ASIGNACIÓN "BONO MONETARIO POR AJUSTE AL SALARIO MINIMO TEMPORAL Y CONDICIONADO</t>
  </si>
  <si>
    <t>BONO AJUSTE AL SALARIO MINIMO MCIV</t>
  </si>
  <si>
    <t>COMPLEMENTO POR CALIDAD PROFESIONAL AL PERSONAL TE</t>
  </si>
  <si>
    <t>GASTOS DE REPRESENTACION</t>
  </si>
  <si>
    <t>REMUNERACIONES (VIATICOS)</t>
  </si>
  <si>
    <t>RENGLÓN 011</t>
  </si>
  <si>
    <t>Miriam Carina Rodríguez Balcarcel</t>
  </si>
  <si>
    <t>Jefe Técnico Profesional III - Administración</t>
  </si>
  <si>
    <t>N/A</t>
  </si>
  <si>
    <t>Mario David López Arriola</t>
  </si>
  <si>
    <t>Asistente Profesional IV - Administración</t>
  </si>
  <si>
    <t>Ericka Mariza Flores González de Castro</t>
  </si>
  <si>
    <t>Asistente Profesional II - Periodismo</t>
  </si>
  <si>
    <t>Lester Eyesil Díaz Solis</t>
  </si>
  <si>
    <t>Trabajador Especializado III 6 Hrs.- Grabación y Sonido</t>
  </si>
  <si>
    <t>Erick Raul Ortiz López</t>
  </si>
  <si>
    <t>Técnico II 6 Hrs. - Locución</t>
  </si>
  <si>
    <t>Dina Elizabeth Rodas Padilla</t>
  </si>
  <si>
    <t>Trabajador Operativo III - Conserjería</t>
  </si>
  <si>
    <t>Ericka Maritza Barrios López de Pérez</t>
  </si>
  <si>
    <t>Q      -</t>
  </si>
  <si>
    <t>Isaac López Sánchez</t>
  </si>
  <si>
    <t>Irma Yolanda García Tánchez</t>
  </si>
  <si>
    <t>Técnico I - Locución</t>
  </si>
  <si>
    <t>Angel Estuardo Durán</t>
  </si>
  <si>
    <t>Técnico I 5 Hrs. - Locución</t>
  </si>
  <si>
    <t>Francisco Javier Batres Andrade</t>
  </si>
  <si>
    <t>Abner Roberto Xicará Racancoj</t>
  </si>
  <si>
    <t>Trabajador Especializado III 4 Hrs.- Grabación y Sonido</t>
  </si>
  <si>
    <t>Cesar Rene Gomez Sac</t>
  </si>
  <si>
    <t>Trabajador Especializado III 4 Hrs. - Grabación y Sonido</t>
  </si>
  <si>
    <t>Nery Fernando Flores Díaz</t>
  </si>
  <si>
    <t>Técnico I 5 Hrs. - Radiotecnia</t>
  </si>
  <si>
    <t>Benigno Faustino Poroj López</t>
  </si>
  <si>
    <t>Jenner Ramiro Orozco Navarro</t>
  </si>
  <si>
    <t>Trabajador Esecializado III 5 Hrs. - Grabación y Sonido</t>
  </si>
  <si>
    <t>Carlos Enríque Orozco Dionicio</t>
  </si>
  <si>
    <t>Técnico II - Radiodifusión</t>
  </si>
  <si>
    <t>Alberto Oscar Sapon Cuc</t>
  </si>
  <si>
    <t>Victoriano Cipriano Santizo Santizo</t>
  </si>
  <si>
    <t>Blanca Elizabeth Portillo Aguilar</t>
  </si>
  <si>
    <t>Oficinista III - Contabilidad</t>
  </si>
  <si>
    <t>Agustin Ignacio Tzul Tzul</t>
  </si>
  <si>
    <t>Técnico II-Radiodifusión</t>
  </si>
  <si>
    <t>RENGLÓN 021</t>
  </si>
  <si>
    <t>Luis David Vallejo Parras</t>
  </si>
  <si>
    <t>Jefe Financiero</t>
  </si>
  <si>
    <t>RENGLÓN 022</t>
  </si>
  <si>
    <t>Jorge Adolfo Molina Leonardo</t>
  </si>
  <si>
    <t>Director Ejecutivo IV</t>
  </si>
  <si>
    <t>RENGLÓN 031</t>
  </si>
  <si>
    <t>Ahjnin Manuel Abdala Catu Ordoñez</t>
  </si>
  <si>
    <t>Enca. II Maq. Y Equipo</t>
  </si>
  <si>
    <t>Q</t>
  </si>
  <si>
    <t>Alfredo Tzalam</t>
  </si>
  <si>
    <t>Annabella Andrade Palma Prado</t>
  </si>
  <si>
    <t>Antonio Franklin López Gálvez</t>
  </si>
  <si>
    <t>Byron Antonio Diéguez Morales</t>
  </si>
  <si>
    <t>Eduardo Isaías López Sandoval</t>
  </si>
  <si>
    <t>Emiliano Iquí Ichich</t>
  </si>
  <si>
    <t>Estefany Mishelle del Cid Hernández</t>
  </si>
  <si>
    <t>Gervin Ovidio Gómez González</t>
  </si>
  <si>
    <t>Gilberto Gamaliel Fuentes Arriola</t>
  </si>
  <si>
    <t>Héctor Vinicio Vides Girón</t>
  </si>
  <si>
    <t>Manfredo Enrique Miranda Ramirez</t>
  </si>
  <si>
    <t xml:space="preserve">Aux. Op. Maq. Equipo </t>
  </si>
  <si>
    <t>Jorge Mario Farfán</t>
  </si>
  <si>
    <t>José Ruben Castillo Chávez</t>
  </si>
  <si>
    <t>Juan Luis De León Vásquez</t>
  </si>
  <si>
    <t>Kenny Omar Galindo Rivera</t>
  </si>
  <si>
    <t>Lazaro Obdulio Salvatierra Morales</t>
  </si>
  <si>
    <t>Luis Ismael Monterroso Barillas</t>
  </si>
  <si>
    <t xml:space="preserve">Luis Javier Bonilla Salazar </t>
  </si>
  <si>
    <t>Mara Patricia Ramos Cruz de Andrino</t>
  </si>
  <si>
    <t>Mario Fernando Pérez Aguilar</t>
  </si>
  <si>
    <t xml:space="preserve">Giancarlo Domenico Santiago Fernandez </t>
  </si>
  <si>
    <t>Mauricio André Moran López</t>
  </si>
  <si>
    <t>AUXILIAR DE OPERACIONES DE MAQUINARIA Y EQUIPO</t>
  </si>
  <si>
    <t>Manuel de Jesus Del Cid Cholon</t>
  </si>
  <si>
    <t>Carlos Geovanni Gomez Morales</t>
  </si>
  <si>
    <t>Luis Alberto Barillas de León</t>
  </si>
  <si>
    <t>Obed Josué Figueroa Sánchez</t>
  </si>
  <si>
    <t>Eddy Herson Barillas Robledo</t>
  </si>
  <si>
    <t>Rolando Marroquin Guzman</t>
  </si>
  <si>
    <t xml:space="preserve">Orlando Cabrera Arana </t>
  </si>
  <si>
    <t>Marta Lorena Rivas Paz</t>
  </si>
  <si>
    <t>Heidy Paola Canrey Gonzalez</t>
  </si>
  <si>
    <t>Aux. Op. Maq. Equipo</t>
  </si>
  <si>
    <t>Gady Leticia Vasquez Chiyal</t>
  </si>
  <si>
    <t>Jose Adolfo Gonzalez Sian</t>
  </si>
  <si>
    <t>Diego de León Ventura</t>
  </si>
  <si>
    <t>Brayan Denilson Iztep Yax</t>
  </si>
  <si>
    <t>Diego Josúe Jolón Muralles</t>
  </si>
  <si>
    <t>Josúe Alberto Batres Barrientos</t>
  </si>
  <si>
    <t>Willian Omar Vargas Rodríguez</t>
  </si>
  <si>
    <t>Yesmy Verónica López Batres</t>
  </si>
  <si>
    <t xml:space="preserve">Enc. II Maq. Y Equipo </t>
  </si>
  <si>
    <t>Jorge Raúl López</t>
  </si>
  <si>
    <t>Odilio Mariano Miranda López</t>
  </si>
  <si>
    <t>Omar Gudiel Andrade Mérida</t>
  </si>
  <si>
    <t xml:space="preserve">Enc. II de Op. Maq. </t>
  </si>
  <si>
    <t>Victor Hugo Ventura de Leon</t>
  </si>
  <si>
    <t>Virgilio Rosalio Orozco López</t>
  </si>
  <si>
    <t>Adelia Lisbeth Barrios Palacios</t>
  </si>
  <si>
    <t>Maria Fernanda Merida Sandoval</t>
  </si>
  <si>
    <t>Manuel Antonio Quintana Alvarez</t>
  </si>
  <si>
    <t>Adiel Abisai Barrios Lopez</t>
  </si>
  <si>
    <t>Domingo Aurelio Caxaj   Tax</t>
  </si>
  <si>
    <t>Gaspar Benjamín Batz  Gutiérrez</t>
  </si>
  <si>
    <t>Geovany José María Rosales Tzoc</t>
  </si>
  <si>
    <t>Hebert Adiel Antonio Ojeda Báten</t>
  </si>
  <si>
    <t>José Raymundo Pú Juárez</t>
  </si>
  <si>
    <t>Juan Nicolas Gutierrez Carrillo</t>
  </si>
  <si>
    <t>Ricardo Josafat Tzunún  Toyom</t>
  </si>
  <si>
    <t>Estefany Concepción Tax Garcia</t>
  </si>
  <si>
    <t>Rafael Isaías Gutiérrez Gutiérrez</t>
  </si>
  <si>
    <t>Juan Antonio Pol</t>
  </si>
  <si>
    <t>Miguel Arturo Alvarez Jocol</t>
  </si>
  <si>
    <t>Alicia Isabel Sosa Soto</t>
  </si>
  <si>
    <t xml:space="preserve">Q     - </t>
  </si>
  <si>
    <t>Andres de Jesus Romero Salazar</t>
  </si>
  <si>
    <t>Brenda Lizayra Lemus Cacao</t>
  </si>
  <si>
    <t>Carlos Rene Rodriguez Peralta</t>
  </si>
  <si>
    <t>Danilo Enrique Castellano Romero</t>
  </si>
  <si>
    <t>Jari Yovani Calel Juárez</t>
  </si>
  <si>
    <t>Jose Martir Salinas Caal</t>
  </si>
  <si>
    <t>Eber Isaac Osorio Juarez</t>
  </si>
  <si>
    <t>Mynor Aparicio Morales Hernandez</t>
  </si>
  <si>
    <t xml:space="preserve">Pablo Felipe Velis </t>
  </si>
  <si>
    <t>Ronaldo Rafael López Morales</t>
  </si>
  <si>
    <t xml:space="preserve">Ervin Ubaldo Pérez Velásquez </t>
  </si>
  <si>
    <t xml:space="preserve">María Magdalena de Jesus Ramos Pineda de López </t>
  </si>
  <si>
    <t xml:space="preserve">Edwin Guillermo Alvarez García </t>
  </si>
  <si>
    <t>Jacobo Soto Castro</t>
  </si>
  <si>
    <t>Cesar Leonardo Lucas Mejía</t>
  </si>
  <si>
    <t>Alfonso Quijivix  Domingo</t>
  </si>
  <si>
    <t>Mayra Aracely Romero Ordoñez</t>
  </si>
  <si>
    <t>Carlos Armando Batz Mejia</t>
  </si>
  <si>
    <t xml:space="preserve">Bartolo Patricio Quijivix Quijivix </t>
  </si>
  <si>
    <t>Selvyn Orlando Beletzuy Pérez</t>
  </si>
  <si>
    <t>Dayana Sarahi Toledo Bosarreyes</t>
  </si>
  <si>
    <t>Edy Alejandro Vásquez Corado</t>
  </si>
  <si>
    <t>Gabriela Celeste Gómez Palma</t>
  </si>
  <si>
    <t>SUBGRUPO 18</t>
  </si>
  <si>
    <t>Hugo Binicio Donis Aquino</t>
  </si>
  <si>
    <t>Servicios Técnicos en el Departamento de Radios Nacionales</t>
  </si>
  <si>
    <t>Rene Alberto Gonzalez Valle</t>
  </si>
  <si>
    <t>Servicios Técnicos en la Unidad de Auditoría Interna</t>
  </si>
  <si>
    <t>Hugo Onerio Hernández Ramos</t>
  </si>
  <si>
    <t>Servicios profesionales en la Subdirección Administrativa Financiera</t>
  </si>
  <si>
    <t>Boris Adolfo De León Gutiérrez</t>
  </si>
  <si>
    <t>Servicios Profesionales en la Unidad de Asesoría Jurídica</t>
  </si>
  <si>
    <t>Brenda Lorena Muñoz Celada De Aucar</t>
  </si>
  <si>
    <t>Servicios Técnicos en el Departamento de Producción</t>
  </si>
  <si>
    <t>Silvia Lucrecia Pérez Telón De Coc</t>
  </si>
  <si>
    <t>Servicios Profesionales en el Departamento de Producción</t>
  </si>
  <si>
    <t>Claudia Johanna Massis López De Colindres</t>
  </si>
  <si>
    <t>Fredy Hermógenes García Lémus</t>
  </si>
  <si>
    <t>Aura Alicia  Cordón González</t>
  </si>
  <si>
    <t>Servicios Técnicos En El Departamento Administrativo</t>
  </si>
  <si>
    <t>Billy Noé  Rodríguez García</t>
  </si>
  <si>
    <t>Servicios Técnicos En El Departamento De Recursos Humanos</t>
  </si>
  <si>
    <t>Raúl Antonio Rodríguez Martínez</t>
  </si>
  <si>
    <t>Harvin Geovani Ramiro Morataya Ibañez</t>
  </si>
  <si>
    <t>Servicios Técnicos En La Unidad De Tecnología De La Información</t>
  </si>
  <si>
    <t>Willian Dario Padilla de Luca</t>
  </si>
  <si>
    <t>Servicios Profesionales En El Departamento De Recursos Humanos</t>
  </si>
  <si>
    <t>Otto Fernando Soberanis Olaverri</t>
  </si>
  <si>
    <t>Servicios Técnicos En La Dirección General</t>
  </si>
  <si>
    <t>Dina Isabel Delgado Mejía de Barrios</t>
  </si>
  <si>
    <t>Servicios Técnicos en el Departamento Producción</t>
  </si>
  <si>
    <t>RENGLÓN 029</t>
  </si>
  <si>
    <t>Rosa María Moscoso Martínez</t>
  </si>
  <si>
    <t>Héctor Rolando  Mejía Carrillo</t>
  </si>
  <si>
    <t>Servicios Técnicos En El Departamento De Producción</t>
  </si>
  <si>
    <t>Nery Gregorio  Lopez Alba</t>
  </si>
  <si>
    <t>Servicios Profesionales En La Unidad De Auditoría Interna</t>
  </si>
  <si>
    <t>Víctor Gabriel  López Fernández</t>
  </si>
  <si>
    <t>Servicios Técnicos En El Departamento Financiero</t>
  </si>
  <si>
    <t>Carlos Federico  Vides Murga</t>
  </si>
  <si>
    <t>Servicios Técnicos En El Departamento Técnico</t>
  </si>
  <si>
    <t>Andrea María Orozco Linares</t>
  </si>
  <si>
    <t>Servicios Técnicos en la Unidad de Género</t>
  </si>
  <si>
    <t>Jaime Carlos  Montúfar</t>
  </si>
  <si>
    <t>Carlos Antonio Paredes Zamora</t>
  </si>
  <si>
    <t>Edgar Abel  Estrada Romero</t>
  </si>
  <si>
    <t>Servicios Técnicos En El Departamento De Registro</t>
  </si>
  <si>
    <t>Braulio Rubén  Lucas Cardona</t>
  </si>
  <si>
    <t>Carlos Josué  Monroy Díaz</t>
  </si>
  <si>
    <t>Servicios Técnicos En El Departamento De Prensa</t>
  </si>
  <si>
    <t>Juan Carlos  Gomez Santos</t>
  </si>
  <si>
    <t>Mario José  Del Cid Urrutia</t>
  </si>
  <si>
    <t>Edgar Enrique  González Pérez</t>
  </si>
  <si>
    <t>Carlos Rafael  Echeverria Quintana</t>
  </si>
  <si>
    <t>Hugo Heriberto  Landaverde Mayorga</t>
  </si>
  <si>
    <t xml:space="preserve">Kevyn Dary Otoniel  Chon Coloch </t>
  </si>
  <si>
    <t>Servicios Técnicos En El Departamento  Producción</t>
  </si>
  <si>
    <t>José Luis  Arevalo Portillo</t>
  </si>
  <si>
    <t>Servicios Profesionales En El Departamento De Prensa</t>
  </si>
  <si>
    <t xml:space="preserve">Viviana Victoria  Morales García </t>
  </si>
  <si>
    <t>Manuel Adolfo  Jimenez Jimenez</t>
  </si>
  <si>
    <t>Wendy Renata  Gálvez</t>
  </si>
  <si>
    <t xml:space="preserve">Rodrigo  Martínez Escobar </t>
  </si>
  <si>
    <t>Servicios Profesionales En El Departamento De Producción</t>
  </si>
  <si>
    <t>Carlos Humberto  Rucal Alvarez</t>
  </si>
  <si>
    <t xml:space="preserve">Edgar Josecarlos  Bran Barrios </t>
  </si>
  <si>
    <t>María Victoria  Coxaj De Paz</t>
  </si>
  <si>
    <t>Edgar Daniel  Ortiz Fagioli</t>
  </si>
  <si>
    <t>Lissa Mariana  España Cordon</t>
  </si>
  <si>
    <t>Servicios Técnicos En La Unidad De Asesoría Jurídica</t>
  </si>
  <si>
    <t>Saulo  Ulises  Aguilar Umul</t>
  </si>
  <si>
    <t>Kevin Geovany  Súchite</t>
  </si>
  <si>
    <t xml:space="preserve">Juan Carlos  Garóz Garrido </t>
  </si>
  <si>
    <t>Servicios Profesionales En La Unidad De Planificación Y Desarrollo Institucional</t>
  </si>
  <si>
    <t>Edgar Arnoldo Sánchez Girón</t>
  </si>
  <si>
    <t>Luis Alejandro Gómez Figueroa</t>
  </si>
  <si>
    <t>Blanca Beatríz Rodas Rodríguez</t>
  </si>
  <si>
    <t>Roberto Canahuí Paredes</t>
  </si>
  <si>
    <t>Servicios Profesionales en el Departamento de Recursos Humanos</t>
  </si>
  <si>
    <t>Héctor Roberto Lau Arévalo</t>
  </si>
  <si>
    <t>Servicios Profesionales en la Subdirección Técnica</t>
  </si>
  <si>
    <t xml:space="preserve"> </t>
  </si>
  <si>
    <t>Vinicio Esaú Alvizures Valle</t>
  </si>
  <si>
    <t>Q        -</t>
  </si>
  <si>
    <t>Aura Vanessa Molina Escobar de Alemán</t>
  </si>
  <si>
    <t>Edgar Estuardo Elias Chacón</t>
  </si>
  <si>
    <t>Edison Domingo Moreno Alvarez</t>
  </si>
  <si>
    <t>Gabriel Alejandro Herández Monterroso</t>
  </si>
  <si>
    <t>Camilo Andreé España Muñoz</t>
  </si>
  <si>
    <t>Yissela Bersabé Campos Gómez</t>
  </si>
  <si>
    <t>Estuardo René Guerra González</t>
  </si>
  <si>
    <t>Servicios Técnicos en el Departamento de Prensa</t>
  </si>
  <si>
    <r>
      <t>(</t>
    </r>
    <r>
      <rPr>
        <b/>
        <sz val="22"/>
        <color theme="7" tint="-0.499984740745262"/>
        <rFont val="Aptos Narrow"/>
        <family val="2"/>
      </rPr>
      <t>Artículo 10, numeral 4</t>
    </r>
    <r>
      <rPr>
        <b/>
        <sz val="22"/>
        <color rgb="FF002060"/>
        <rFont val="Aptos Narrow"/>
        <family val="2"/>
      </rPr>
      <t>, ley de acceso a la Información Pública)</t>
    </r>
  </si>
  <si>
    <t>Sergio Mauricio Osorio Ambrocio</t>
  </si>
  <si>
    <t>Kleyb Engelbert Ic Giron</t>
  </si>
  <si>
    <t>Edwin Rolando Rosales Quezada</t>
  </si>
  <si>
    <t>Alexis Samantha Velasquez carranza De De Leon</t>
  </si>
  <si>
    <t>Handy Maity López Herrrera</t>
  </si>
  <si>
    <t>Yeymi Paola López Machaca</t>
  </si>
  <si>
    <t>Abril  -  Año 2024</t>
  </si>
  <si>
    <t>Heidi Fabiola Orozco Rosales</t>
  </si>
  <si>
    <t>Ingrid Carolina Argueta Ramírez de De Léon</t>
  </si>
  <si>
    <r>
      <t xml:space="preserve">Teléfono: </t>
    </r>
    <r>
      <rPr>
        <b/>
        <sz val="31"/>
        <color theme="8" tint="-0.499984740745262"/>
        <rFont val="Aptos Narrow"/>
        <family val="2"/>
      </rPr>
      <t>2290-8282</t>
    </r>
  </si>
  <si>
    <r>
      <t xml:space="preserve">Director: </t>
    </r>
    <r>
      <rPr>
        <b/>
        <sz val="31"/>
        <color theme="8" tint="-0.499984740745262"/>
        <rFont val="Aptos Narrow"/>
        <family val="2"/>
      </rPr>
      <t>Jorge Adolfo Molina Leonardo</t>
    </r>
  </si>
  <si>
    <r>
      <t xml:space="preserve">Encargado: </t>
    </r>
    <r>
      <rPr>
        <b/>
        <sz val="31"/>
        <color theme="8" tint="-0.499984740745262"/>
        <rFont val="Aptos Narrow"/>
        <family val="2"/>
      </rPr>
      <t xml:space="preserve">Departamento de Recursos Humanos </t>
    </r>
  </si>
  <si>
    <r>
      <rPr>
        <b/>
        <sz val="24"/>
        <color rgb="FFC00000"/>
        <rFont val="Arial"/>
        <family val="2"/>
      </rPr>
      <t>OBSERVACIONES:</t>
    </r>
    <r>
      <rPr>
        <sz val="24"/>
        <color theme="8" tint="-0.499984740745262"/>
        <rFont val="Arial"/>
        <family val="2"/>
      </rPr>
      <t xml:space="preserve"> </t>
    </r>
    <r>
      <rPr>
        <b/>
        <sz val="24"/>
        <color rgb="FFFF0000"/>
        <rFont val="Arial"/>
        <family val="2"/>
      </rPr>
      <t>1.-</t>
    </r>
    <r>
      <rPr>
        <sz val="24"/>
        <color theme="8" tint="-0.499984740745262"/>
        <rFont val="Arial"/>
        <family val="2"/>
      </rPr>
      <t xml:space="preserve"> A </t>
    </r>
    <r>
      <rPr>
        <b/>
        <sz val="24"/>
        <color theme="8" tint="-0.499984740745262"/>
        <rFont val="Arial"/>
        <family val="2"/>
      </rPr>
      <t xml:space="preserve">Handy Maity López Herrera </t>
    </r>
    <r>
      <rPr>
        <sz val="24"/>
        <color theme="8" tint="-0.499984740745262"/>
        <rFont val="Arial"/>
        <family val="2"/>
      </rPr>
      <t>[</t>
    </r>
    <r>
      <rPr>
        <b/>
        <sz val="24"/>
        <color theme="2" tint="-0.499984740745262"/>
        <rFont val="Arial"/>
        <family val="2"/>
      </rPr>
      <t>Renglón 031</t>
    </r>
    <r>
      <rPr>
        <sz val="24"/>
        <color theme="8" tint="-0.499984740745262"/>
        <rFont val="Arial"/>
        <family val="2"/>
      </rPr>
      <t xml:space="preserve">] le fue cancelado el sueldo correspondiente a marzo y abril 2024. </t>
    </r>
    <r>
      <rPr>
        <b/>
        <sz val="24"/>
        <color rgb="FFFF0000"/>
        <rFont val="Arial"/>
        <family val="2"/>
      </rPr>
      <t>2.-</t>
    </r>
    <r>
      <rPr>
        <sz val="24"/>
        <color theme="8" tint="-0.499984740745262"/>
        <rFont val="Arial"/>
        <family val="2"/>
      </rPr>
      <t xml:space="preserve"> A </t>
    </r>
    <r>
      <rPr>
        <b/>
        <sz val="24"/>
        <color theme="8" tint="-0.499984740745262"/>
        <rFont val="Arial"/>
        <family val="2"/>
      </rPr>
      <t>Edson Gustavo Aldana Girón</t>
    </r>
    <r>
      <rPr>
        <sz val="24"/>
        <color theme="8" tint="-0.499984740745262"/>
        <rFont val="Arial"/>
        <family val="2"/>
      </rPr>
      <t xml:space="preserve"> [</t>
    </r>
    <r>
      <rPr>
        <b/>
        <sz val="24"/>
        <color theme="2" tint="-0.499984740745262"/>
        <rFont val="Arial"/>
        <family val="2"/>
      </rPr>
      <t>Renglón Subgrupo 18</t>
    </r>
    <r>
      <rPr>
        <sz val="24"/>
        <color theme="8" tint="-0.499984740745262"/>
        <rFont val="Arial"/>
        <family val="2"/>
      </rPr>
      <t xml:space="preserve">]  le fueron cancelados los honorarios por los servicios prestados en marzo y abril 2024. </t>
    </r>
    <r>
      <rPr>
        <b/>
        <sz val="24"/>
        <color rgb="FFFF0000"/>
        <rFont val="Arial"/>
        <family val="2"/>
      </rPr>
      <t>3.-</t>
    </r>
    <r>
      <rPr>
        <sz val="24"/>
        <color theme="8" tint="-0.499984740745262"/>
        <rFont val="Arial"/>
        <family val="2"/>
      </rPr>
      <t xml:space="preserve"> </t>
    </r>
    <r>
      <rPr>
        <b/>
        <sz val="24"/>
        <color rgb="FFC00000"/>
        <rFont val="Arial"/>
        <family val="2"/>
      </rPr>
      <t>a]</t>
    </r>
    <r>
      <rPr>
        <b/>
        <sz val="24"/>
        <color theme="8" tint="-0.499984740745262"/>
        <rFont val="Arial"/>
        <family val="2"/>
      </rPr>
      <t xml:space="preserve"> Lina Fabiola Toledo Mazariegos</t>
    </r>
    <r>
      <rPr>
        <b/>
        <sz val="24"/>
        <color rgb="FFC00000"/>
        <rFont val="Arial"/>
        <family val="2"/>
      </rPr>
      <t xml:space="preserve"> b]</t>
    </r>
    <r>
      <rPr>
        <b/>
        <sz val="24"/>
        <color theme="8" tint="-0.499984740745262"/>
        <rFont val="Arial"/>
        <family val="2"/>
      </rPr>
      <t xml:space="preserve"> Dayhana María Bolaños López  </t>
    </r>
    <r>
      <rPr>
        <b/>
        <sz val="24"/>
        <color rgb="FFC00000"/>
        <rFont val="Arial"/>
        <family val="2"/>
      </rPr>
      <t xml:space="preserve">c] </t>
    </r>
    <r>
      <rPr>
        <b/>
        <sz val="24"/>
        <color theme="8" tint="-0.499984740745262"/>
        <rFont val="Arial"/>
        <family val="2"/>
      </rPr>
      <t xml:space="preserve">Eswin Daniel Dávila Vidal  </t>
    </r>
    <r>
      <rPr>
        <b/>
        <sz val="24"/>
        <color rgb="FFC00000"/>
        <rFont val="Arial"/>
        <family val="2"/>
      </rPr>
      <t>d]</t>
    </r>
    <r>
      <rPr>
        <b/>
        <sz val="24"/>
        <color theme="8" tint="-0.499984740745262"/>
        <rFont val="Arial"/>
        <family val="2"/>
      </rPr>
      <t xml:space="preserve"> Javier Augusto Pérez Méndez </t>
    </r>
    <r>
      <rPr>
        <sz val="24"/>
        <color theme="8" tint="-0.499984740745262"/>
        <rFont val="Arial"/>
        <family val="2"/>
      </rPr>
      <t xml:space="preserve"> y; a </t>
    </r>
    <r>
      <rPr>
        <b/>
        <sz val="24"/>
        <color rgb="FFC00000"/>
        <rFont val="Arial"/>
        <family val="2"/>
      </rPr>
      <t>e]</t>
    </r>
    <r>
      <rPr>
        <sz val="24"/>
        <color theme="8" tint="-0.499984740745262"/>
        <rFont val="Arial"/>
        <family val="2"/>
      </rPr>
      <t xml:space="preserve"> </t>
    </r>
    <r>
      <rPr>
        <b/>
        <sz val="24"/>
        <color theme="8" tint="-0.499984740745262"/>
        <rFont val="Arial"/>
        <family val="2"/>
      </rPr>
      <t>Hingry Myshely de Jesús Dávila Alvarez</t>
    </r>
    <r>
      <rPr>
        <sz val="24"/>
        <color theme="8" tint="-0.499984740745262"/>
        <rFont val="Arial"/>
        <family val="2"/>
      </rPr>
      <t xml:space="preserve"> [</t>
    </r>
    <r>
      <rPr>
        <b/>
        <sz val="24"/>
        <color theme="6" tint="-0.499984740745262"/>
        <rFont val="Arial"/>
        <family val="2"/>
      </rPr>
      <t>Renglón 029</t>
    </r>
    <r>
      <rPr>
        <sz val="24"/>
        <color theme="8" tint="-0.499984740745262"/>
        <rFont val="Arial"/>
        <family val="2"/>
      </rPr>
      <t xml:space="preserve">] les fueron cancelados los honorarios correspondientes a los servicios prestados durante marzo y abril 2024. </t>
    </r>
    <r>
      <rPr>
        <b/>
        <sz val="24"/>
        <color rgb="FFFF0000"/>
        <rFont val="Arial"/>
        <family val="2"/>
      </rPr>
      <t>4.-</t>
    </r>
    <r>
      <rPr>
        <sz val="24"/>
        <color theme="8" tint="-0.499984740745262"/>
        <rFont val="Arial"/>
        <family val="2"/>
      </rPr>
      <t xml:space="preserve"> </t>
    </r>
    <r>
      <rPr>
        <b/>
        <sz val="24"/>
        <color rgb="FFC00000"/>
        <rFont val="Arial"/>
        <family val="2"/>
      </rPr>
      <t>PESONAL DE BAJA: a]</t>
    </r>
    <r>
      <rPr>
        <sz val="24"/>
        <color theme="8" tint="-0.499984740745262"/>
        <rFont val="Arial"/>
        <family val="2"/>
      </rPr>
      <t xml:space="preserve"> </t>
    </r>
    <r>
      <rPr>
        <b/>
        <sz val="24"/>
        <color theme="8" tint="-0.499984740745262"/>
        <rFont val="Arial"/>
        <family val="2"/>
      </rPr>
      <t>Diana Lucia Vela Flores de Biz</t>
    </r>
    <r>
      <rPr>
        <sz val="24"/>
        <color theme="8" tint="-0.499984740745262"/>
        <rFont val="Arial"/>
        <family val="2"/>
      </rPr>
      <t xml:space="preserve"> [</t>
    </r>
    <r>
      <rPr>
        <b/>
        <sz val="24"/>
        <color theme="6" tint="-0.499984740745262"/>
        <rFont val="Arial"/>
        <family val="2"/>
      </rPr>
      <t>Renglón 029</t>
    </r>
    <r>
      <rPr>
        <sz val="24"/>
        <color theme="8" tint="-0.499984740745262"/>
        <rFont val="Arial"/>
        <family val="2"/>
      </rPr>
      <t>] y</t>
    </r>
    <r>
      <rPr>
        <b/>
        <sz val="24"/>
        <color rgb="FFC00000"/>
        <rFont val="Arial"/>
        <family val="2"/>
      </rPr>
      <t xml:space="preserve"> b]</t>
    </r>
    <r>
      <rPr>
        <sz val="24"/>
        <color theme="8" tint="-0.499984740745262"/>
        <rFont val="Arial"/>
        <family val="2"/>
      </rPr>
      <t xml:space="preserve"> </t>
    </r>
    <r>
      <rPr>
        <b/>
        <sz val="24"/>
        <color theme="8" tint="-0.499984740745262"/>
        <rFont val="Arial"/>
        <family val="2"/>
      </rPr>
      <t xml:space="preserve">Kimberly Yohanna Luna de León </t>
    </r>
    <r>
      <rPr>
        <sz val="24"/>
        <color theme="8" tint="-0.499984740745262"/>
        <rFont val="Arial"/>
        <family val="2"/>
      </rPr>
      <t>[</t>
    </r>
    <r>
      <rPr>
        <b/>
        <sz val="24"/>
        <color theme="6" tint="-0.499984740745262"/>
        <rFont val="Arial"/>
        <family val="2"/>
      </rPr>
      <t>Renglón Subgrupo 18</t>
    </r>
    <r>
      <rPr>
        <sz val="24"/>
        <color theme="8" tint="-0.499984740745262"/>
        <rFont val="Arial"/>
        <family val="2"/>
      </rPr>
      <t xml:space="preserve">] dejaron de prestar sus servicios técnicos a esta Dirección General a partir del 01 de abril de 2024. </t>
    </r>
    <r>
      <rPr>
        <b/>
        <sz val="24"/>
        <color rgb="FFFF0000"/>
        <rFont val="Arial"/>
        <family val="2"/>
      </rPr>
      <t xml:space="preserve">5.- </t>
    </r>
    <r>
      <rPr>
        <b/>
        <sz val="24"/>
        <color rgb="FF00B050"/>
        <rFont val="Arial"/>
        <family val="2"/>
      </rPr>
      <t xml:space="preserve">PERSONAL DE ALTA: </t>
    </r>
    <r>
      <rPr>
        <b/>
        <sz val="24"/>
        <color rgb="FFC00000"/>
        <rFont val="Arial"/>
        <family val="2"/>
      </rPr>
      <t>a]</t>
    </r>
    <r>
      <rPr>
        <b/>
        <sz val="24"/>
        <color theme="8" tint="-0.499984740745262"/>
        <rFont val="Arial"/>
        <family val="2"/>
      </rPr>
      <t xml:space="preserve"> Leonel Galán Paniagua, </t>
    </r>
    <r>
      <rPr>
        <b/>
        <sz val="24"/>
        <color rgb="FFC00000"/>
        <rFont val="Arial"/>
        <family val="2"/>
      </rPr>
      <t xml:space="preserve">b] </t>
    </r>
    <r>
      <rPr>
        <b/>
        <sz val="24"/>
        <color theme="8" tint="-0.499984740745262"/>
        <rFont val="Arial"/>
        <family val="2"/>
      </rPr>
      <t xml:space="preserve">Milton Lenin Meléndez Urizar, </t>
    </r>
    <r>
      <rPr>
        <sz val="24"/>
        <color theme="8" tint="-0.499984740745262"/>
        <rFont val="Arial"/>
        <family val="2"/>
      </rPr>
      <t>[</t>
    </r>
    <r>
      <rPr>
        <b/>
        <sz val="24"/>
        <color theme="6" tint="-0.499984740745262"/>
        <rFont val="Arial"/>
        <family val="2"/>
      </rPr>
      <t>Subgrupo 18</t>
    </r>
    <r>
      <rPr>
        <sz val="24"/>
        <color theme="8" tint="-0.499984740745262"/>
        <rFont val="Arial"/>
        <family val="2"/>
      </rPr>
      <t xml:space="preserve">] iniciaron la prestación de servicios técnicos y/o profesionales en ésta Dirección General a partir del 17 y 22 de abril de 2024 respectivamente. </t>
    </r>
    <r>
      <rPr>
        <b/>
        <sz val="24"/>
        <color rgb="FFC00000"/>
        <rFont val="Arial"/>
        <family val="2"/>
      </rPr>
      <t xml:space="preserve">c] </t>
    </r>
    <r>
      <rPr>
        <b/>
        <sz val="24"/>
        <color theme="8" tint="-0.499984740745262"/>
        <rFont val="Arial"/>
        <family val="2"/>
      </rPr>
      <t>Alisson Pamela Carballo</t>
    </r>
    <r>
      <rPr>
        <sz val="24"/>
        <color theme="8" tint="-0.499984740745262"/>
        <rFont val="Arial"/>
        <family val="2"/>
      </rPr>
      <t xml:space="preserve"> fue trasladada del renglón presupuestario 031 a subgrupo 18 a partir del 17 de abril de 2024, prestando Servicios Técnicos en la Dirección General.  A dicho personal les serán cancelados en junio 2024, los honorarios correspondientes a los servicios prestados en  abril, mayo y junio 2024. </t>
    </r>
    <r>
      <rPr>
        <b/>
        <sz val="24"/>
        <color rgb="FFC00000"/>
        <rFont val="Arial"/>
        <family val="2"/>
      </rPr>
      <t>d]</t>
    </r>
    <r>
      <rPr>
        <b/>
        <sz val="24"/>
        <color theme="8" tint="-0.499984740745262"/>
        <rFont val="Arial"/>
        <family val="2"/>
      </rPr>
      <t xml:space="preserve"> Rony Andrés Zúñiga Chavac, </t>
    </r>
    <r>
      <rPr>
        <b/>
        <sz val="24"/>
        <color rgb="FFC00000"/>
        <rFont val="Arial"/>
        <family val="2"/>
      </rPr>
      <t>e]</t>
    </r>
    <r>
      <rPr>
        <b/>
        <sz val="24"/>
        <color theme="8" tint="-0.499984740745262"/>
        <rFont val="Arial"/>
        <family val="2"/>
      </rPr>
      <t xml:space="preserve"> Luis Fernando Vela Conde,</t>
    </r>
    <r>
      <rPr>
        <b/>
        <sz val="24"/>
        <color rgb="FFC00000"/>
        <rFont val="Arial"/>
        <family val="2"/>
      </rPr>
      <t xml:space="preserve"> f]</t>
    </r>
    <r>
      <rPr>
        <b/>
        <sz val="24"/>
        <color theme="8" tint="-0.499984740745262"/>
        <rFont val="Arial"/>
        <family val="2"/>
      </rPr>
      <t xml:space="preserve"> Heidi Fabiola Orozco Rosales y; </t>
    </r>
    <r>
      <rPr>
        <b/>
        <sz val="24"/>
        <color rgb="FFC00000"/>
        <rFont val="Arial"/>
        <family val="2"/>
      </rPr>
      <t>g]</t>
    </r>
    <r>
      <rPr>
        <b/>
        <sz val="24"/>
        <color theme="8" tint="-0.499984740745262"/>
        <rFont val="Arial"/>
        <family val="2"/>
      </rPr>
      <t xml:space="preserve"> Ingrid Carolina Argueta Ramírez de De León</t>
    </r>
    <r>
      <rPr>
        <sz val="24"/>
        <color theme="8" tint="-0.499984740745262"/>
        <rFont val="Arial"/>
        <family val="2"/>
      </rPr>
      <t xml:space="preserve"> [</t>
    </r>
    <r>
      <rPr>
        <b/>
        <sz val="24"/>
        <color theme="6" tint="-0.499984740745262"/>
        <rFont val="Arial"/>
        <family val="2"/>
      </rPr>
      <t>Renglón 029</t>
    </r>
    <r>
      <rPr>
        <sz val="24"/>
        <color theme="8" tint="-0.499984740745262"/>
        <rFont val="Arial"/>
        <family val="2"/>
      </rPr>
      <t xml:space="preserve">] iniciaron la prestación de servicios técnicos en esta Dirección General a partir del 17 de abril 2024, y los honorarios correspondientes a los meses de abril, mayo y junio, serán cancelados en junio de 2024. </t>
    </r>
  </si>
  <si>
    <t>Servicios Profesionales en la Dirección General</t>
  </si>
  <si>
    <t>Annabella Palma Prado de Andrade</t>
  </si>
  <si>
    <t xml:space="preserve">Hugo Onerio Hernández Ramos </t>
  </si>
  <si>
    <t>Marta Eugenia Mendoza Camey</t>
  </si>
  <si>
    <t>Julio Roberto Fong Guerra</t>
  </si>
  <si>
    <t>Ingrid Carolina Argueta Ramírez De De León</t>
  </si>
  <si>
    <t>Alisson Pamela Carballo</t>
  </si>
  <si>
    <t>Stephanie Sofia Castillo Arreaga</t>
  </si>
  <si>
    <t>Josue Alberto Batres Barrientos</t>
  </si>
  <si>
    <t>José Luis Arevalo Portillo</t>
  </si>
  <si>
    <t>Carlos Josué Monroy Díaz</t>
  </si>
  <si>
    <t>Wendy Renata Gálvez</t>
  </si>
  <si>
    <t>Walter Rinaldi Tzul Tzul</t>
  </si>
  <si>
    <t>Reyna Amalia Puac Pineda</t>
  </si>
  <si>
    <t>Carlos Josué David Morales Tzoc</t>
  </si>
  <si>
    <t>Dalia Azucena Mendoza Reyes</t>
  </si>
  <si>
    <t>Areli Magaly Alonzo Ixmatúl</t>
  </si>
  <si>
    <t>Keily Yajaira Ramos Galicia</t>
  </si>
  <si>
    <t>Cleidy Jessenia González García</t>
  </si>
  <si>
    <t>Ramiro Roldán Marroquín</t>
  </si>
  <si>
    <t>Teléfono: 2290-8282</t>
  </si>
  <si>
    <t xml:space="preserve">Encargado: Departamento de Recursos Humanos </t>
  </si>
  <si>
    <t>[Artículo 10, numeral 4, ley de acceso a la Información Pública]</t>
  </si>
  <si>
    <t>Oscar Lino Hernández Barrios</t>
  </si>
  <si>
    <t>Srevicios Técnicos en el Departamento Administrativo</t>
  </si>
  <si>
    <t>Servicios Técnicos en el Departamento Financiero</t>
  </si>
  <si>
    <t xml:space="preserve">Servicios Técnicos en el Departamento de Prensa </t>
  </si>
  <si>
    <t>Servicios Profesionales en la Unidad de Auditoría Interna</t>
  </si>
  <si>
    <t>Servicios Profesionales en la Unidad de Planificación y Desarrollo Institucional</t>
  </si>
  <si>
    <t>Servicios Técnicos en la Unidad de Planificación y Desarrollo Institucional</t>
  </si>
  <si>
    <t>Leston Uriel Culajay Hernández</t>
  </si>
  <si>
    <t>Marlon Ronel Ventura Barrios</t>
  </si>
  <si>
    <t>Luis Candelario Ortíz Gómez</t>
  </si>
  <si>
    <t>Edgar Enrique González Pérez</t>
  </si>
  <si>
    <t>Nery Gregorio López Alba</t>
  </si>
  <si>
    <t>Mario José Del Cid Urrutia</t>
  </si>
  <si>
    <t>Juan Carlos Garóz Garrido</t>
  </si>
  <si>
    <t>Dina Isabel Delgado Mejía De Barrios</t>
  </si>
  <si>
    <t>Servicios Profesionales En El Departamento Financiero</t>
  </si>
  <si>
    <t>Servicios Profesionales En La Dirección General</t>
  </si>
  <si>
    <t>Servicios Técnicos En El Departamento Producción</t>
  </si>
  <si>
    <t xml:space="preserve">Servicios Profesionales En El Departamento De Producción </t>
  </si>
  <si>
    <t xml:space="preserve">Servicios Técnicos En El Departamento Administrativo </t>
  </si>
  <si>
    <t>Jaime Carlos Montúfar</t>
  </si>
  <si>
    <t xml:space="preserve">Rodrigo Martínez Escobar </t>
  </si>
  <si>
    <t>Manuel Adolfo Jimenez Jimenez</t>
  </si>
  <si>
    <t>Hingry Myshely De Jesús Dávila Alvarez</t>
  </si>
  <si>
    <t>Eswin Daniel Dávila Vidal</t>
  </si>
  <si>
    <t xml:space="preserve">Edgar Josecarlos Bran Barrios </t>
  </si>
  <si>
    <t>Hugo Heriberto Landaverde Mayorga</t>
  </si>
  <si>
    <t>Billy Noé Rodríguez García</t>
  </si>
  <si>
    <t>Kevin Geovany Súchite</t>
  </si>
  <si>
    <t>Saulo  Ulises Aguilar Umul</t>
  </si>
  <si>
    <t>Blanca Beatriz Rodas Rodríguez</t>
  </si>
  <si>
    <t>María Victoria Coxaj De Paz</t>
  </si>
  <si>
    <t>Carlos Rafael Echeverria Quintana</t>
  </si>
  <si>
    <t>Edgar Abel Estrada Romero</t>
  </si>
  <si>
    <t xml:space="preserve">Viviana Victoria Morales García </t>
  </si>
  <si>
    <t>Gabriel Alejandro Hernández Monterroso</t>
  </si>
  <si>
    <t>Juan Carlos Gómez Santos</t>
  </si>
  <si>
    <t>Aura Alicia Cordón González</t>
  </si>
  <si>
    <t>Carlos Humberto Rucal Alvarez</t>
  </si>
  <si>
    <t>Alexis Samantha Velásquez Carranza De De León</t>
  </si>
  <si>
    <t>Rony Andres Zuñiga Chavac</t>
  </si>
  <si>
    <t xml:space="preserve">Luis Rafael Cóbar Gudiel </t>
  </si>
  <si>
    <t>Irene Guadalupe Ixcot Panadero de Calán</t>
  </si>
  <si>
    <t>Mónica Carolina Gatica Monroy</t>
  </si>
  <si>
    <t>Juan Carlos Monzón Tique</t>
  </si>
  <si>
    <t>Servicios Profesionales en el Departamento de Prensa</t>
  </si>
  <si>
    <t>Angel Hamilton Mauricio Chang Guerra</t>
  </si>
  <si>
    <t>Ibeth Carolina Hernández Morales</t>
  </si>
  <si>
    <t>Vinicio Guarcax Tuy</t>
  </si>
  <si>
    <t>Josué Eliseo Morales Orellana</t>
  </si>
  <si>
    <t>Sheyla Melissa Carranza Girón</t>
  </si>
  <si>
    <t>Juan José Chajon Melgoza</t>
  </si>
  <si>
    <t>Oscar Mariano Javier Chéves Monroy</t>
  </si>
  <si>
    <t>Servcios Técnicos En El Departamento Administrativo</t>
  </si>
  <si>
    <t>Servicios Técnicos En La Unidad De Tecnologías De La Información</t>
  </si>
  <si>
    <t>Servicios Técnicos en la Unidad de Tecnologíass de la Información</t>
  </si>
  <si>
    <t>Servicios Técnicos en el Departamento Administrativo</t>
  </si>
  <si>
    <t>Leslie María Esperanza Reyes Pérez</t>
  </si>
  <si>
    <t>Jhonnatan Alexander Girón Montes</t>
  </si>
  <si>
    <t>Sucely Carolina Solis Palma</t>
  </si>
  <si>
    <t>Roberto Saloj Saloj</t>
  </si>
  <si>
    <t>Edificio de Tipografía Nacional, Tercer Nivel, 18 Calle 6-72, Ciudad de Guatemala</t>
  </si>
  <si>
    <t xml:space="preserve">  </t>
  </si>
  <si>
    <t>Abraham Chocooj Cú</t>
  </si>
  <si>
    <t>Ery Fernando Bamaca Pojoy</t>
  </si>
  <si>
    <t>N/A        -</t>
  </si>
  <si>
    <t>Director: Licenciado Abraham Chocooj Cú</t>
  </si>
  <si>
    <t>SUBTOTALES:</t>
  </si>
  <si>
    <t>TOTAL:</t>
  </si>
  <si>
    <t>Olga Mayabel Mejía Sajquím</t>
  </si>
  <si>
    <t>AGUINALDO</t>
  </si>
  <si>
    <t>BONO VACACIONAL</t>
  </si>
  <si>
    <t>BONO AJUSTE SALARIO MINIMO 2025</t>
  </si>
  <si>
    <t>BONO 14</t>
  </si>
  <si>
    <t>Zabdi Natan Domingo Girón</t>
  </si>
  <si>
    <t>Iris Julyssa Valdez Arreaga</t>
  </si>
  <si>
    <t>José Iván Barrera Rodríguez</t>
  </si>
  <si>
    <t>María Alejandra Guzmán Urías</t>
  </si>
  <si>
    <t>José Otoniel Reyes De La Cruz</t>
  </si>
  <si>
    <t>Ixchahim Paola Nahomy Pichiyá Son</t>
  </si>
  <si>
    <t>Raquel María José González Cruz</t>
  </si>
  <si>
    <t>Luis Alberto Soto Hernández</t>
  </si>
  <si>
    <t>Mario Esaú Pacajá Morales</t>
  </si>
  <si>
    <t>Daniela Guiselle Arévalo Beltrán</t>
  </si>
  <si>
    <t>Servicios Técnicos en el Departamento Técnico</t>
  </si>
  <si>
    <t>Servicios Profesionales en la Unidad de Asesoría Técnica</t>
  </si>
  <si>
    <t>Servicios Profesionales en el Departamento Técnico</t>
  </si>
  <si>
    <t>Héctor Rolando Mejia Carrillo</t>
  </si>
  <si>
    <t>Marco Tulio Chevez Reyes</t>
  </si>
  <si>
    <t>Astrid Adaly Samayoa Vargas</t>
  </si>
  <si>
    <t>Héctor Rodolfo Miculax Buch</t>
  </si>
  <si>
    <t>Ludvin Irving Estuardo Cabrera Hernández</t>
  </si>
  <si>
    <t>CONTRATISTA</t>
  </si>
  <si>
    <t>1)</t>
  </si>
  <si>
    <t>Iris Yulissa Valdez Arreaga</t>
  </si>
  <si>
    <t>Del 16 al 31 de julio 2026</t>
  </si>
  <si>
    <t xml:space="preserve">CORRESPONDIENTE  </t>
  </si>
  <si>
    <t xml:space="preserve"> HONORARIO</t>
  </si>
  <si>
    <t>2)</t>
  </si>
  <si>
    <t>3)</t>
  </si>
  <si>
    <t>4)</t>
  </si>
  <si>
    <t>5)</t>
  </si>
  <si>
    <t>6)</t>
  </si>
  <si>
    <t>7)</t>
  </si>
  <si>
    <t>TOTAL CANCELADO</t>
  </si>
  <si>
    <t>8)</t>
  </si>
  <si>
    <t>9)</t>
  </si>
  <si>
    <t>10)</t>
  </si>
  <si>
    <t>11)</t>
  </si>
  <si>
    <t>Wendy Maria Bautista Calderón</t>
  </si>
  <si>
    <t>Carlos Aroldo Santa María Gómez</t>
  </si>
  <si>
    <t>Angela Mariela Fernández Oxom</t>
  </si>
  <si>
    <t>Héctor Alfredo Reyes Sosa</t>
  </si>
  <si>
    <t>Guadalupe María Esther González Gamboa</t>
  </si>
  <si>
    <t>Hugo René Romero Villatoro</t>
  </si>
  <si>
    <t>Svicios Ténicos en el Departamento Técnico</t>
  </si>
  <si>
    <t>Srvicios Técnicos en el Departamento de Producción</t>
  </si>
  <si>
    <t>Servicios Profesionales en la Unidad de Comunicación Social</t>
  </si>
  <si>
    <t>Servicios Técnicos en la Dirección General</t>
  </si>
  <si>
    <t>Servicios Técnicos En El Departamento De Radios Nacionales Departamentales</t>
  </si>
  <si>
    <t>RENGLÓN</t>
  </si>
  <si>
    <t>029</t>
  </si>
  <si>
    <r>
      <rPr>
        <sz val="25"/>
        <color rgb="FFFFFFFF"/>
        <rFont val="Arial"/>
        <family val="2"/>
      </rPr>
      <t>.</t>
    </r>
    <r>
      <rPr>
        <sz val="25"/>
        <color rgb="FF002465"/>
        <rFont val="Arial"/>
        <family val="2"/>
      </rPr>
      <t>Agosto 2026</t>
    </r>
    <r>
      <rPr>
        <sz val="25"/>
        <color rgb="FFFFFFFF"/>
        <rFont val="Arial"/>
        <family val="2"/>
      </rPr>
      <t>.</t>
    </r>
  </si>
  <si>
    <r>
      <rPr>
        <sz val="25"/>
        <color rgb="FFFFFFFF"/>
        <rFont val="Arial"/>
        <family val="2"/>
      </rPr>
      <t>.</t>
    </r>
    <r>
      <rPr>
        <sz val="25"/>
        <color rgb="FF002465"/>
        <rFont val="Arial"/>
        <family val="2"/>
      </rPr>
      <t>Septiembre 2026</t>
    </r>
    <r>
      <rPr>
        <sz val="25"/>
        <color rgb="FFFFFFFF"/>
        <rFont val="Arial"/>
        <family val="2"/>
      </rPr>
      <t>.</t>
    </r>
  </si>
  <si>
    <r>
      <rPr>
        <sz val="25"/>
        <color rgb="FFFFFFFF"/>
        <rFont val="Arial"/>
        <family val="2"/>
      </rPr>
      <t>.</t>
    </r>
    <r>
      <rPr>
        <sz val="25"/>
        <color theme="4" tint="-0.249977111117893"/>
        <rFont val="Arial"/>
        <family val="2"/>
      </rPr>
      <t>Agosto 2026</t>
    </r>
    <r>
      <rPr>
        <sz val="25"/>
        <color rgb="FFFFFFFF"/>
        <rFont val="Arial"/>
        <family val="2"/>
      </rPr>
      <t>.</t>
    </r>
  </si>
  <si>
    <r>
      <rPr>
        <sz val="25"/>
        <color rgb="FFFFFFFF"/>
        <rFont val="Arial"/>
        <family val="2"/>
      </rPr>
      <t>.</t>
    </r>
    <r>
      <rPr>
        <sz val="25"/>
        <color theme="4" tint="-0.249977111117893"/>
        <rFont val="Arial"/>
        <family val="2"/>
      </rPr>
      <t>Septiembre 2026</t>
    </r>
    <r>
      <rPr>
        <sz val="25"/>
        <color rgb="FFFFFFFF"/>
        <rFont val="Arial"/>
        <family val="2"/>
      </rPr>
      <t>.</t>
    </r>
  </si>
  <si>
    <t>189</t>
  </si>
  <si>
    <t>Marco Tulio Chévez Reyes</t>
  </si>
  <si>
    <t>183</t>
  </si>
  <si>
    <t>186</t>
  </si>
  <si>
    <t>Hector Rodolfo Miculax Buch</t>
  </si>
  <si>
    <t>SEPTIEMBRE DE 2026</t>
  </si>
  <si>
    <t>HONORARIOS</t>
  </si>
  <si>
    <t>TIPO DE SERVICIOS</t>
  </si>
  <si>
    <r>
      <rPr>
        <b/>
        <sz val="24"/>
        <color rgb="FFC00000"/>
        <rFont val="Arial   "/>
      </rPr>
      <t xml:space="preserve">OBSERVACIONES: 1] </t>
    </r>
    <r>
      <rPr>
        <sz val="24"/>
        <color rgb="FFC00000"/>
        <rFont val="Arial   "/>
      </rPr>
      <t xml:space="preserve"> </t>
    </r>
    <r>
      <rPr>
        <b/>
        <sz val="24"/>
        <color rgb="FFFF0000"/>
        <rFont val="Arial   "/>
      </rPr>
      <t>CONTRATISTAS DE BAJA 029:</t>
    </r>
    <r>
      <rPr>
        <sz val="24"/>
        <color theme="8" tint="-0.499984740745262"/>
        <rFont val="Arial   "/>
      </rPr>
      <t xml:space="preserve"> A partir del 5 de septiembre de 2026 dejaron de prestar sus servicios técnicos a esta Dirección General los contratistas: </t>
    </r>
    <r>
      <rPr>
        <sz val="24"/>
        <color rgb="FFFF0000"/>
        <rFont val="Arial   "/>
      </rPr>
      <t>a)</t>
    </r>
    <r>
      <rPr>
        <sz val="24"/>
        <color theme="8" tint="-0.499984740745262"/>
        <rFont val="Arial   "/>
      </rPr>
      <t xml:space="preserve"> </t>
    </r>
    <r>
      <rPr>
        <b/>
        <sz val="24"/>
        <color theme="4" tint="-0.499984740745262"/>
        <rFont val="Arial   "/>
      </rPr>
      <t xml:space="preserve">Carlos Josué Monroy Díaz </t>
    </r>
    <r>
      <rPr>
        <sz val="24"/>
        <color rgb="FFFF0000"/>
        <rFont val="Arial   "/>
      </rPr>
      <t>b)</t>
    </r>
    <r>
      <rPr>
        <b/>
        <sz val="24"/>
        <color theme="4" tint="-0.499984740745262"/>
        <rFont val="Arial   "/>
      </rPr>
      <t xml:space="preserve"> Estuardo René Guerra González y </t>
    </r>
    <r>
      <rPr>
        <sz val="24"/>
        <color rgb="FFFF0000"/>
        <rFont val="Arial   "/>
      </rPr>
      <t>c)</t>
    </r>
    <r>
      <rPr>
        <b/>
        <sz val="24"/>
        <color theme="4" tint="-0.499984740745262"/>
        <rFont val="Arial   "/>
      </rPr>
      <t xml:space="preserve"> Kevin Geovani Suchite. </t>
    </r>
    <r>
      <rPr>
        <sz val="24"/>
        <color theme="4" tint="-0.499984740745262"/>
        <rFont val="Arial   "/>
      </rPr>
      <t xml:space="preserve">A partir del 30 de septiembre de 2026 dejó de prestar sus servicios técnicos a esta Dirección General el contratista </t>
    </r>
    <r>
      <rPr>
        <b/>
        <sz val="24"/>
        <color theme="4" tint="-0.499984740745262"/>
        <rFont val="Arial   "/>
      </rPr>
      <t xml:space="preserve">Luis Alberto Soto Hernández </t>
    </r>
    <r>
      <rPr>
        <b/>
        <sz val="24"/>
        <color rgb="FFC00000"/>
        <rFont val="Arial   "/>
      </rPr>
      <t xml:space="preserve">1.1] </t>
    </r>
    <r>
      <rPr>
        <b/>
        <sz val="24"/>
        <color theme="9" tint="-0.249977111117893"/>
        <rFont val="Arial   "/>
      </rPr>
      <t xml:space="preserve">CONTRATISTAS DE ALTA 029: </t>
    </r>
    <r>
      <rPr>
        <sz val="24"/>
        <color theme="8" tint="-0.499984740745262"/>
        <rFont val="Arial   "/>
      </rPr>
      <t xml:space="preserve">A partir del 1 de septiembre de 2026 iniciaron a prestar sus servicios técnicos y/o profesionales a esta Dirección General los contratistas: </t>
    </r>
    <r>
      <rPr>
        <b/>
        <sz val="24"/>
        <color rgb="FFC00000"/>
        <rFont val="Arial   "/>
      </rPr>
      <t xml:space="preserve">a) </t>
    </r>
    <r>
      <rPr>
        <b/>
        <sz val="24"/>
        <color theme="8" tint="-0.499984740745262"/>
        <rFont val="Arial   "/>
      </rPr>
      <t xml:space="preserve">Julio Fabián Pérez Sánchez, </t>
    </r>
    <r>
      <rPr>
        <b/>
        <sz val="24"/>
        <color rgb="FFC00000"/>
        <rFont val="Arial   "/>
      </rPr>
      <t>b)</t>
    </r>
    <r>
      <rPr>
        <b/>
        <sz val="24"/>
        <color theme="8" tint="-0.499984740745262"/>
        <rFont val="Arial   "/>
      </rPr>
      <t xml:space="preserve"> Wendy Maria Bautista Calderón </t>
    </r>
    <r>
      <rPr>
        <b/>
        <sz val="24"/>
        <color rgb="FFC00000"/>
        <rFont val="Arial   "/>
      </rPr>
      <t xml:space="preserve"> c) </t>
    </r>
    <r>
      <rPr>
        <b/>
        <sz val="24"/>
        <color theme="8" tint="-0.499984740745262"/>
        <rFont val="Arial   "/>
      </rPr>
      <t xml:space="preserve"> Carlos Aroldo Santa María  Gómez  </t>
    </r>
    <r>
      <rPr>
        <b/>
        <sz val="24"/>
        <color rgb="FFC00000"/>
        <rFont val="Arial   "/>
      </rPr>
      <t>d)</t>
    </r>
    <r>
      <rPr>
        <b/>
        <sz val="24"/>
        <color theme="8" tint="-0.499984740745262"/>
        <rFont val="Arial   "/>
      </rPr>
      <t xml:space="preserve"> Angela Mariela Fernández Oxom </t>
    </r>
    <r>
      <rPr>
        <sz val="24"/>
        <color theme="8" tint="-0.499984740745262"/>
        <rFont val="Arial   "/>
      </rPr>
      <t>y,</t>
    </r>
    <r>
      <rPr>
        <b/>
        <sz val="24"/>
        <color theme="8" tint="-0.499984740745262"/>
        <rFont val="Arial   "/>
      </rPr>
      <t xml:space="preserve"> </t>
    </r>
    <r>
      <rPr>
        <b/>
        <sz val="24"/>
        <color rgb="FFC00000"/>
        <rFont val="Arial   "/>
      </rPr>
      <t>e)</t>
    </r>
    <r>
      <rPr>
        <b/>
        <sz val="24"/>
        <color theme="8" tint="-0.499984740745262"/>
        <rFont val="Arial   "/>
      </rPr>
      <t xml:space="preserve"> Héctor Alfredo Reyes Sosa. </t>
    </r>
    <r>
      <rPr>
        <sz val="24"/>
        <color theme="8" tint="-0.499984740745262"/>
        <rFont val="Arial   "/>
      </rPr>
      <t xml:space="preserve"> A partir</t>
    </r>
    <r>
      <rPr>
        <b/>
        <sz val="24"/>
        <color theme="8" tint="-0.499984740745262"/>
        <rFont val="Arial   "/>
      </rPr>
      <t xml:space="preserve"> </t>
    </r>
    <r>
      <rPr>
        <sz val="24"/>
        <color theme="8" tint="-0.499984740745262"/>
        <rFont val="Arial   "/>
      </rPr>
      <t xml:space="preserve">del 2 de septiembre inició a prestar sus servicios técnicos a esta Dirección General </t>
    </r>
    <r>
      <rPr>
        <b/>
        <sz val="24"/>
        <color rgb="FFC00000"/>
        <rFont val="Arial   "/>
      </rPr>
      <t>f)</t>
    </r>
    <r>
      <rPr>
        <b/>
        <sz val="24"/>
        <color theme="8" tint="-0.499984740745262"/>
        <rFont val="Arial   "/>
      </rPr>
      <t xml:space="preserve"> Guadalupe María Esther</t>
    </r>
    <r>
      <rPr>
        <sz val="24"/>
        <color theme="8" tint="-0.499984740745262"/>
        <rFont val="Arial   "/>
      </rPr>
      <t xml:space="preserve"> </t>
    </r>
    <r>
      <rPr>
        <b/>
        <sz val="24"/>
        <color theme="8" tint="-0.499984740745262"/>
        <rFont val="Arial   "/>
      </rPr>
      <t xml:space="preserve"> González Gamboa</t>
    </r>
    <r>
      <rPr>
        <sz val="24"/>
        <color theme="8" tint="-0.499984740745262"/>
        <rFont val="Arial   "/>
      </rPr>
      <t xml:space="preserve"> y a partir del 16 de septiembre el contratista </t>
    </r>
    <r>
      <rPr>
        <b/>
        <sz val="24"/>
        <color rgb="FFC00000"/>
        <rFont val="Arial   "/>
      </rPr>
      <t xml:space="preserve">g) </t>
    </r>
    <r>
      <rPr>
        <b/>
        <sz val="24"/>
        <color theme="8" tint="-0.499984740745262"/>
        <rFont val="Arial   "/>
      </rPr>
      <t xml:space="preserve">Hugo René Romero Villatoro. </t>
    </r>
    <r>
      <rPr>
        <sz val="24"/>
        <color theme="8" tint="-0.499984740745262"/>
        <rFont val="Arial   "/>
      </rPr>
      <t xml:space="preserve">Los honorarios correspondientes a septiembre, serán cancelados en octubre de 2026. </t>
    </r>
    <r>
      <rPr>
        <b/>
        <sz val="24"/>
        <color rgb="FFC00000"/>
        <rFont val="Arial   "/>
      </rPr>
      <t xml:space="preserve">1.3] </t>
    </r>
    <r>
      <rPr>
        <sz val="24"/>
        <color theme="8" tint="-0.499984740745262"/>
        <rFont val="Arial   "/>
      </rPr>
      <t>a los siguientes contratistas se les cancelaron sus honorarios de la siguiente manera:</t>
    </r>
  </si>
  <si>
    <r>
      <rPr>
        <b/>
        <sz val="26"/>
        <color rgb="FFC00000"/>
        <rFont val="Arial   "/>
      </rPr>
      <t xml:space="preserve"> 2] </t>
    </r>
    <r>
      <rPr>
        <b/>
        <sz val="26"/>
        <color rgb="FF0070C0"/>
        <rFont val="Arial   "/>
      </rPr>
      <t>CONTRASTAS SUBGRUPO 18:</t>
    </r>
    <r>
      <rPr>
        <sz val="26"/>
        <color rgb="FFC00000"/>
        <rFont val="Arial   "/>
      </rPr>
      <t xml:space="preserve"> </t>
    </r>
    <r>
      <rPr>
        <b/>
        <sz val="26"/>
        <color rgb="FFC00000"/>
        <rFont val="Arial   "/>
      </rPr>
      <t>2.1]</t>
    </r>
    <r>
      <rPr>
        <sz val="26"/>
        <color rgb="FFC00000"/>
        <rFont val="Arial   "/>
      </rPr>
      <t xml:space="preserve"> </t>
    </r>
    <r>
      <rPr>
        <b/>
        <sz val="26"/>
        <color theme="9" tint="-0.249977111117893"/>
        <rFont val="Arial   "/>
      </rPr>
      <t>CONTRATISTAS DE ALTA SUBGRUPO 18:</t>
    </r>
    <r>
      <rPr>
        <sz val="26"/>
        <color theme="8" tint="-0.499984740745262"/>
        <rFont val="Arial   "/>
      </rPr>
      <t xml:space="preserve"> A partir del 1 de septiembre inició a prestar sus servicios profesionales la contratista </t>
    </r>
    <r>
      <rPr>
        <b/>
        <sz val="26"/>
        <color rgb="FFC00000"/>
        <rFont val="Arial   "/>
      </rPr>
      <t xml:space="preserve">a) </t>
    </r>
    <r>
      <rPr>
        <b/>
        <sz val="26"/>
        <color theme="8" tint="-0.499984740745262"/>
        <rFont val="Arial   "/>
      </rPr>
      <t>Claudia Lissette Vásquez Santos;</t>
    </r>
    <r>
      <rPr>
        <sz val="26"/>
        <color theme="8" tint="-0.499984740745262"/>
        <rFont val="Arial   "/>
      </rPr>
      <t xml:space="preserve"> y a partir del 16 de septiembre 2026, inició la prestación se sus servicios técnicos a esta Dirección General</t>
    </r>
    <r>
      <rPr>
        <sz val="26"/>
        <color rgb="FFC00000"/>
        <rFont val="Arial   "/>
      </rPr>
      <t xml:space="preserve"> </t>
    </r>
    <r>
      <rPr>
        <sz val="26"/>
        <color theme="8" tint="-0.499984740745262"/>
        <rFont val="Arial   "/>
      </rPr>
      <t xml:space="preserve">el contratista </t>
    </r>
    <r>
      <rPr>
        <b/>
        <sz val="26"/>
        <color rgb="FFC00000"/>
        <rFont val="Arial   "/>
      </rPr>
      <t>b)</t>
    </r>
    <r>
      <rPr>
        <sz val="26"/>
        <color rgb="FFC00000"/>
        <rFont val="Arial   "/>
      </rPr>
      <t xml:space="preserve"> </t>
    </r>
    <r>
      <rPr>
        <b/>
        <sz val="26"/>
        <color theme="8" tint="-0.499984740745262"/>
        <rFont val="Arial   "/>
      </rPr>
      <t>Guillermo Estuardo García Guzmán</t>
    </r>
    <r>
      <rPr>
        <sz val="26"/>
        <color rgb="FFC00000"/>
        <rFont val="Arial   "/>
      </rPr>
      <t xml:space="preserve">; </t>
    </r>
    <r>
      <rPr>
        <sz val="26"/>
        <color theme="8" tint="-0.499984740745262"/>
        <rFont val="Arial   "/>
      </rPr>
      <t>y los honorararios correspondientes a septiembre, serán cancelados en octubre de 2026.-</t>
    </r>
    <r>
      <rPr>
        <sz val="26"/>
        <color rgb="FFC00000"/>
        <rFont val="Arial   "/>
      </rPr>
      <t xml:space="preserve"> </t>
    </r>
    <r>
      <rPr>
        <b/>
        <sz val="26"/>
        <color rgb="FFC00000"/>
        <rFont val="Arial   "/>
      </rPr>
      <t>2.2]</t>
    </r>
    <r>
      <rPr>
        <sz val="26"/>
        <color theme="8" tint="-0.499984740745262"/>
        <rFont val="Arial   "/>
      </rPr>
      <t xml:space="preserve"> A los siguientes contratistas se les cancelaron sus honorarios de la siguiente manera:</t>
    </r>
  </si>
  <si>
    <r>
      <rPr>
        <b/>
        <sz val="27"/>
        <color rgb="FFC00000"/>
        <rFont val="Arial   "/>
      </rPr>
      <t xml:space="preserve"> 3] </t>
    </r>
    <r>
      <rPr>
        <b/>
        <sz val="27"/>
        <color rgb="FF0070C0"/>
        <rFont val="Arial   "/>
      </rPr>
      <t>PERSONAL 011:</t>
    </r>
    <r>
      <rPr>
        <sz val="27"/>
        <color rgb="FFC00000"/>
        <rFont val="Arial   "/>
      </rPr>
      <t xml:space="preserve"> </t>
    </r>
    <r>
      <rPr>
        <sz val="27"/>
        <color theme="8" tint="-0.499984740745262"/>
        <rFont val="Arial   "/>
      </rPr>
      <t>Blanca Elizabeth Portillo Aguilar dejó de laborar para esta Dirección General a partir del 1 de septiembre de 2026.-</t>
    </r>
  </si>
  <si>
    <t>VIÁTICOS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</si>
</sst>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</numFmts>
  <fonts count="16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badi"/>
      <family val="2"/>
    </font>
    <font>
      <sz val="11"/>
      <color theme="1"/>
      <name val="Abadi"/>
      <family val="2"/>
    </font>
    <font>
      <sz val="14"/>
      <color theme="8" tint="-0.499984740745262"/>
      <name val="Abadi"/>
      <family val="2"/>
    </font>
    <font>
      <b/>
      <sz val="14"/>
      <color theme="8" tint="-0.499984740745262"/>
      <name val="Abadi"/>
      <family val="2"/>
    </font>
    <font>
      <sz val="14"/>
      <color theme="8" tint="-0.499984740745262"/>
      <name val="Aptos Narrow"/>
      <family val="2"/>
    </font>
    <font>
      <b/>
      <sz val="14"/>
      <color theme="8" tint="-0.499984740745262"/>
      <name val="Aptos Narrow"/>
      <family val="2"/>
    </font>
    <font>
      <sz val="11"/>
      <color theme="8" tint="-0.499984740745262"/>
      <name val="Aptos Narrow"/>
      <family val="2"/>
    </font>
    <font>
      <b/>
      <sz val="12"/>
      <color theme="8" tint="-0.499984740745262"/>
      <name val="Aptos Narrow"/>
      <family val="2"/>
    </font>
    <font>
      <sz val="8"/>
      <color theme="8" tint="-0.499984740745262"/>
      <name val="Aptos Narrow"/>
      <family val="2"/>
    </font>
    <font>
      <b/>
      <sz val="35"/>
      <color theme="8" tint="-0.499984740745262"/>
      <name val="Aptos Narrow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8" tint="-0.499984740745262"/>
      <name val="Aptos Narrow"/>
      <family val="2"/>
    </font>
    <font>
      <b/>
      <sz val="35"/>
      <color theme="0"/>
      <name val="Aptos Narrow"/>
      <family val="2"/>
    </font>
    <font>
      <b/>
      <sz val="35"/>
      <color theme="0" tint="-0.249977111117893"/>
      <name val="Aptos Narrow"/>
      <family val="2"/>
    </font>
    <font>
      <b/>
      <sz val="35"/>
      <color theme="5" tint="-0.499984740745262"/>
      <name val="Aptos Narrow"/>
      <family val="2"/>
    </font>
    <font>
      <b/>
      <sz val="14"/>
      <color theme="5" tint="-0.499984740745262"/>
      <name val="Aptos Narrow"/>
      <family val="2"/>
    </font>
    <font>
      <b/>
      <sz val="14"/>
      <color theme="9" tint="-0.499984740745262"/>
      <name val="Aptos Narrow"/>
      <family val="2"/>
    </font>
    <font>
      <b/>
      <sz val="35"/>
      <color theme="7" tint="-0.499984740745262"/>
      <name val="Aptos Narrow"/>
      <family val="2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b/>
      <sz val="14"/>
      <color rgb="FF4D2307"/>
      <name val="Aptos Narrow"/>
      <family val="2"/>
    </font>
    <font>
      <sz val="17"/>
      <color theme="8" tint="-0.499984740745262"/>
      <name val="Aptos Narrow"/>
      <family val="2"/>
    </font>
    <font>
      <sz val="17"/>
      <color theme="1"/>
      <name val="Calibri"/>
      <family val="2"/>
      <scheme val="minor"/>
    </font>
    <font>
      <sz val="17"/>
      <color rgb="FF002060"/>
      <name val="Aptos Narrow"/>
      <family val="2"/>
    </font>
    <font>
      <sz val="17"/>
      <color theme="5" tint="-0.499984740745262"/>
      <name val="Aptos Narrow"/>
      <family val="2"/>
    </font>
    <font>
      <sz val="17"/>
      <color rgb="FF334F21"/>
      <name val="Aptos Narrow"/>
      <family val="2"/>
    </font>
    <font>
      <sz val="17"/>
      <color theme="9" tint="-0.499984740745262"/>
      <name val="Aptos Narrow"/>
      <family val="2"/>
    </font>
    <font>
      <sz val="17"/>
      <color rgb="FF4D2307"/>
      <name val="Aptos Narrow"/>
      <family val="2"/>
    </font>
    <font>
      <b/>
      <sz val="25"/>
      <color rgb="FF0070C0"/>
      <name val="Aptos Display"/>
      <family val="2"/>
    </font>
    <font>
      <b/>
      <sz val="25"/>
      <color theme="1"/>
      <name val="Agency FB"/>
      <family val="2"/>
    </font>
    <font>
      <b/>
      <sz val="25"/>
      <color theme="8" tint="-0.499984740745262"/>
      <name val="Aptos Narrow"/>
      <family val="2"/>
    </font>
    <font>
      <sz val="25"/>
      <color theme="8" tint="-0.499984740745262"/>
      <name val="Agency FB"/>
      <family val="2"/>
    </font>
    <font>
      <sz val="25"/>
      <color theme="8" tint="-0.499984740745262"/>
      <name val="Aptos Narrow"/>
      <family val="2"/>
    </font>
    <font>
      <b/>
      <sz val="22"/>
      <color rgb="FF002060"/>
      <name val="Aptos Narrow"/>
      <family val="2"/>
    </font>
    <font>
      <b/>
      <sz val="22"/>
      <color theme="7" tint="-0.499984740745262"/>
      <name val="Aptos Narrow"/>
      <family val="2"/>
    </font>
    <font>
      <sz val="9"/>
      <color theme="8" tint="-0.499984740745262"/>
      <name val="Aptos Narrow"/>
      <family val="2"/>
    </font>
    <font>
      <sz val="10"/>
      <color theme="8" tint="-0.499984740745262"/>
      <name val="Aptos Narrow"/>
      <family val="2"/>
    </font>
    <font>
      <b/>
      <sz val="28"/>
      <color rgb="FFC00000"/>
      <name val="Aptos Narrow"/>
      <family val="2"/>
    </font>
    <font>
      <sz val="18"/>
      <color theme="4" tint="-0.499984740745262"/>
      <name val="Aptos Narrow"/>
      <family val="2"/>
    </font>
    <font>
      <sz val="18"/>
      <color rgb="FF002060"/>
      <name val="Aptos Narrow"/>
      <family val="2"/>
    </font>
    <font>
      <sz val="18"/>
      <color theme="5" tint="-0.499984740745262"/>
      <name val="Aptos Narrow"/>
      <family val="2"/>
    </font>
    <font>
      <sz val="18"/>
      <color rgb="FF334F21"/>
      <name val="Aptos Narrow"/>
      <family val="2"/>
    </font>
    <font>
      <sz val="16"/>
      <color rgb="FF334F21"/>
      <name val="Aptos Narrow"/>
      <family val="2"/>
    </font>
    <font>
      <sz val="18"/>
      <color rgb="FF4D2307"/>
      <name val="Aptos Narrow"/>
      <family val="2"/>
    </font>
    <font>
      <b/>
      <sz val="15"/>
      <color theme="8" tint="-0.499984740745262"/>
      <name val="Aptos Narrow"/>
      <family val="2"/>
    </font>
    <font>
      <b/>
      <sz val="15"/>
      <color theme="5" tint="-0.499984740745262"/>
      <name val="Aptos Narrow"/>
      <family val="2"/>
    </font>
    <font>
      <b/>
      <sz val="15"/>
      <color theme="9" tint="-0.499984740745262"/>
      <name val="Aptos Narrow"/>
      <family val="2"/>
    </font>
    <font>
      <b/>
      <sz val="15"/>
      <color rgb="FF4D2307"/>
      <name val="Aptos Narrow"/>
      <family val="2"/>
    </font>
    <font>
      <i/>
      <sz val="17"/>
      <color theme="0" tint="-0.34998626667073579"/>
      <name val="Aptos Display"/>
      <family val="2"/>
    </font>
    <font>
      <sz val="18"/>
      <color theme="8" tint="-0.499984740745262"/>
      <name val="Aptos Narrow"/>
      <family val="2"/>
    </font>
    <font>
      <b/>
      <sz val="17"/>
      <color theme="1"/>
      <name val="Calibri"/>
      <family val="2"/>
      <scheme val="minor"/>
    </font>
    <font>
      <b/>
      <sz val="15"/>
      <color theme="0" tint="-0.34998626667073579"/>
      <name val="Aptos Narrow"/>
      <family val="2"/>
    </font>
    <font>
      <b/>
      <sz val="14"/>
      <color theme="0" tint="-0.34998626667073579"/>
      <name val="Aptos Narrow"/>
      <family val="2"/>
    </font>
    <font>
      <b/>
      <sz val="29"/>
      <color rgb="FF0070C0"/>
      <name val="Aptos Display"/>
      <family val="2"/>
    </font>
    <font>
      <b/>
      <sz val="31"/>
      <color theme="8" tint="-0.499984740745262"/>
      <name val="Aptos Narrow"/>
      <family val="2"/>
    </font>
    <font>
      <sz val="31"/>
      <color theme="8" tint="-0.499984740745262"/>
      <name val="Aptos Narrow"/>
      <family val="2"/>
    </font>
    <font>
      <b/>
      <sz val="31"/>
      <color rgb="FFC00000"/>
      <name val="Aptos Narrow"/>
      <family val="2"/>
    </font>
    <font>
      <sz val="24"/>
      <color theme="8" tint="-0.499984740745262"/>
      <name val="Arial"/>
      <family val="2"/>
    </font>
    <font>
      <b/>
      <sz val="24"/>
      <color rgb="FFC00000"/>
      <name val="Arial"/>
      <family val="2"/>
    </font>
    <font>
      <b/>
      <sz val="24"/>
      <color rgb="FFFF0000"/>
      <name val="Arial"/>
      <family val="2"/>
    </font>
    <font>
      <b/>
      <sz val="24"/>
      <color theme="8" tint="-0.499984740745262"/>
      <name val="Arial"/>
      <family val="2"/>
    </font>
    <font>
      <b/>
      <sz val="24"/>
      <color theme="2" tint="-0.499984740745262"/>
      <name val="Arial"/>
      <family val="2"/>
    </font>
    <font>
      <b/>
      <sz val="24"/>
      <color theme="6" tint="-0.499984740745262"/>
      <name val="Arial"/>
      <family val="2"/>
    </font>
    <font>
      <b/>
      <sz val="24"/>
      <color rgb="FF00B050"/>
      <name val="Arial"/>
      <family val="2"/>
    </font>
    <font>
      <b/>
      <sz val="11"/>
      <color theme="1"/>
      <name val="Calibri"/>
      <family val="2"/>
      <scheme val="minor"/>
    </font>
    <font>
      <b/>
      <sz val="15"/>
      <color theme="0" tint="-0.499984740745262"/>
      <name val="Aptos Narrow"/>
      <family val="2"/>
    </font>
    <font>
      <b/>
      <sz val="15"/>
      <color theme="2" tint="-0.499984740745262"/>
      <name val="Aptos Narrow"/>
      <family val="2"/>
    </font>
    <font>
      <b/>
      <sz val="15"/>
      <color rgb="FF7A5A00"/>
      <name val="Aptos Narrow"/>
      <family val="2"/>
    </font>
    <font>
      <b/>
      <sz val="19"/>
      <color rgb="FFC00000"/>
      <name val="Bahnschrift Condensed"/>
      <family val="2"/>
    </font>
    <font>
      <b/>
      <sz val="19"/>
      <color rgb="FFC00000"/>
      <name val="Bahnschrift Light Condensed"/>
      <family val="2"/>
    </font>
    <font>
      <b/>
      <sz val="19"/>
      <color rgb="FFC00000"/>
      <name val="Bahnschrift"/>
      <family val="2"/>
    </font>
    <font>
      <b/>
      <sz val="28"/>
      <color rgb="FFC00000"/>
      <name val="Bahnschrift Light SemiCondensed"/>
      <family val="2"/>
    </font>
    <font>
      <b/>
      <sz val="22"/>
      <color rgb="FF002060"/>
      <name val="Bahnschrift Light SemiCondensed"/>
      <family val="2"/>
    </font>
    <font>
      <b/>
      <sz val="17"/>
      <color theme="8" tint="-0.499984740745262"/>
      <name val="Bahnschrift SemiBold SemiConden"/>
      <family val="2"/>
    </font>
    <font>
      <b/>
      <sz val="11"/>
      <color theme="1"/>
      <name val="Abadi"/>
      <family val="2"/>
    </font>
    <font>
      <b/>
      <i/>
      <sz val="17"/>
      <color theme="0" tint="-0.34998626667073579"/>
      <name val="Aptos Display"/>
      <family val="2"/>
    </font>
    <font>
      <b/>
      <sz val="17"/>
      <color theme="4" tint="-0.499984740745262"/>
      <name val="Bahnschrift SemiBold SemiConden"/>
      <family val="2"/>
    </font>
    <font>
      <b/>
      <sz val="15"/>
      <color theme="4" tint="-0.499984740745262"/>
      <name val="Bahnschrift SemiBold SemiConden"/>
      <family val="2"/>
    </font>
    <font>
      <b/>
      <sz val="18"/>
      <color rgb="FF002060"/>
      <name val="Bahnschrift SemiBold SemiConden"/>
      <family val="2"/>
    </font>
    <font>
      <b/>
      <sz val="17"/>
      <color rgb="FF002060"/>
      <name val="Bahnschrift SemiBold SemiConden"/>
      <family val="2"/>
    </font>
    <font>
      <b/>
      <sz val="18"/>
      <color theme="8" tint="-0.499984740745262"/>
      <name val="Bahnschrift SemiBold SemiConden"/>
      <family val="2"/>
    </font>
    <font>
      <b/>
      <sz val="17"/>
      <color rgb="FF7A5A00"/>
      <name val="Bahnschrift SemiBold SemiConden"/>
      <family val="2"/>
    </font>
    <font>
      <b/>
      <sz val="15"/>
      <color rgb="FF7A5A00"/>
      <name val="Bahnschrift SemiBold SemiConden"/>
      <family val="2"/>
    </font>
    <font>
      <b/>
      <sz val="19"/>
      <color rgb="FF7A5A00"/>
      <name val="Bahnschrift SemiBold SemiConden"/>
      <family val="2"/>
    </font>
    <font>
      <b/>
      <sz val="18"/>
      <color theme="4" tint="-0.499984740745262"/>
      <name val="Bahnschrift SemiBold SemiConden"/>
      <family val="2"/>
    </font>
    <font>
      <b/>
      <sz val="16"/>
      <color theme="4" tint="-0.499984740745262"/>
      <name val="Bahnschrift SemiBold SemiConden"/>
      <family val="2"/>
    </font>
    <font>
      <b/>
      <sz val="19"/>
      <color theme="4" tint="-0.499984740745262"/>
      <name val="Bahnschrift SemiBold SemiConden"/>
      <family val="2"/>
    </font>
    <font>
      <b/>
      <sz val="18"/>
      <color theme="3" tint="-0.249977111117893"/>
      <name val="Bahnschrift SemiBold SemiConden"/>
      <family val="2"/>
    </font>
    <font>
      <b/>
      <sz val="16"/>
      <color theme="3" tint="-0.249977111117893"/>
      <name val="Bahnschrift SemiBold SemiConden"/>
      <family val="2"/>
    </font>
    <font>
      <b/>
      <sz val="17"/>
      <color theme="3" tint="-0.249977111117893"/>
      <name val="Bahnschrift SemiBold SemiConden"/>
      <family val="2"/>
    </font>
    <font>
      <sz val="17"/>
      <color theme="8" tint="-0.499984740745262"/>
      <name val="Bahnschrift SemiBold SemiConden"/>
      <family val="2"/>
    </font>
    <font>
      <b/>
      <sz val="22"/>
      <color rgb="FF002060"/>
      <name val="Arial"/>
      <family val="2"/>
    </font>
    <font>
      <b/>
      <sz val="25"/>
      <color rgb="FF0070C0"/>
      <name val="Arial"/>
      <family val="2"/>
    </font>
    <font>
      <b/>
      <sz val="25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31"/>
      <color theme="8" tint="-0.499984740745262"/>
      <name val="Arial"/>
      <family val="2"/>
    </font>
    <font>
      <b/>
      <sz val="25"/>
      <color theme="8" tint="-0.499984740745262"/>
      <name val="Arial"/>
      <family val="2"/>
    </font>
    <font>
      <b/>
      <sz val="14"/>
      <color theme="8" tint="-0.499984740745262"/>
      <name val="Arial"/>
      <family val="2"/>
    </font>
    <font>
      <b/>
      <sz val="31"/>
      <color rgb="FFC00000"/>
      <name val="Arial"/>
      <family val="2"/>
    </font>
    <font>
      <b/>
      <sz val="11"/>
      <color theme="8" tint="-0.499984740745262"/>
      <name val="Arial"/>
      <family val="2"/>
    </font>
    <font>
      <b/>
      <sz val="12"/>
      <color theme="8" tint="-0.499984740745262"/>
      <name val="Arial"/>
      <family val="2"/>
    </font>
    <font>
      <b/>
      <i/>
      <sz val="17"/>
      <color theme="0" tint="-0.34998626667073579"/>
      <name val="Arial"/>
      <family val="2"/>
    </font>
    <font>
      <b/>
      <sz val="28"/>
      <color rgb="FFC00000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20"/>
      <color theme="8" tint="-0.499984740745262"/>
      <name val="Arial"/>
      <family val="2"/>
    </font>
    <font>
      <sz val="20"/>
      <color theme="8" tint="-0.499984740745262"/>
      <name val="Arial"/>
      <family val="2"/>
    </font>
    <font>
      <b/>
      <sz val="19"/>
      <color rgb="FFC00000"/>
      <name val="Arial"/>
      <family val="2"/>
    </font>
    <font>
      <b/>
      <sz val="16"/>
      <color theme="4" tint="-0.499984740745262"/>
      <name val="Arial"/>
      <family val="2"/>
    </font>
    <font>
      <b/>
      <sz val="17"/>
      <color rgb="FF0070C0"/>
      <name val="Arial"/>
      <family val="2"/>
    </font>
    <font>
      <b/>
      <sz val="18"/>
      <color rgb="FF002060"/>
      <name val="Arial"/>
      <family val="2"/>
    </font>
    <font>
      <b/>
      <sz val="17"/>
      <color rgb="FF002060"/>
      <name val="Arial"/>
      <family val="2"/>
    </font>
    <font>
      <b/>
      <sz val="12"/>
      <color rgb="FF00224E"/>
      <name val="Arial"/>
      <family val="2"/>
    </font>
    <font>
      <b/>
      <sz val="11"/>
      <color rgb="FF00224E"/>
      <name val="Arial"/>
      <family val="2"/>
    </font>
    <font>
      <b/>
      <sz val="17"/>
      <color theme="6" tint="-0.499984740745262"/>
      <name val="Arial"/>
      <family val="2"/>
    </font>
    <font>
      <b/>
      <sz val="17"/>
      <color rgb="FFFF0000"/>
      <name val="Arial"/>
      <family val="2"/>
    </font>
    <font>
      <b/>
      <sz val="22"/>
      <color theme="1"/>
      <name val="Arial"/>
      <family val="2"/>
    </font>
    <font>
      <sz val="17"/>
      <color rgb="FF004C00"/>
      <name val="Arial Black"/>
      <family val="2"/>
    </font>
    <font>
      <sz val="17"/>
      <color theme="8" tint="0.79998168889431442"/>
      <name val="Arial Black"/>
      <family val="2"/>
    </font>
    <font>
      <sz val="26"/>
      <color rgb="FFC00000"/>
      <name val="Arial   "/>
    </font>
    <font>
      <b/>
      <sz val="26"/>
      <color rgb="FFC00000"/>
      <name val="Arial   "/>
    </font>
    <font>
      <b/>
      <sz val="26"/>
      <color theme="8" tint="-0.499984740745262"/>
      <name val="Arial   "/>
    </font>
    <font>
      <sz val="26"/>
      <color theme="8" tint="-0.499984740745262"/>
      <name val="Arial   "/>
    </font>
    <font>
      <b/>
      <sz val="26"/>
      <color theme="9" tint="-0.249977111117893"/>
      <name val="Arial   "/>
    </font>
    <font>
      <sz val="26"/>
      <color theme="1"/>
      <name val="Arial   "/>
    </font>
    <font>
      <b/>
      <sz val="9"/>
      <color rgb="FF00224E"/>
      <name val="Arial"/>
      <family val="2"/>
    </font>
    <font>
      <b/>
      <sz val="25"/>
      <color theme="4" tint="-0.499984740745262"/>
      <name val="Arial"/>
      <family val="2"/>
    </font>
    <font>
      <b/>
      <sz val="17"/>
      <color rgb="FFED0000"/>
      <name val="Arial"/>
      <family val="2"/>
    </font>
    <font>
      <b/>
      <sz val="30"/>
      <color rgb="FF4F4F00"/>
      <name val="Bahnschrift Light SemiCondensed"/>
      <family val="2"/>
    </font>
    <font>
      <b/>
      <sz val="25"/>
      <color rgb="FF002465"/>
      <name val="Arial"/>
      <family val="2"/>
    </font>
    <font>
      <b/>
      <sz val="25"/>
      <color rgb="FFC00000"/>
      <name val="Arial"/>
      <family val="2"/>
    </font>
    <font>
      <sz val="25"/>
      <color rgb="FF002465"/>
      <name val="Arial"/>
      <family val="2"/>
    </font>
    <font>
      <b/>
      <sz val="30"/>
      <color rgb="FF002465"/>
      <name val="Arial"/>
      <family val="2"/>
    </font>
    <font>
      <b/>
      <sz val="30"/>
      <color theme="4" tint="-0.249977111117893"/>
      <name val="Arial"/>
      <family val="2"/>
    </font>
    <font>
      <b/>
      <sz val="20"/>
      <color rgb="FF002060"/>
      <name val="Arial"/>
      <family val="2"/>
    </font>
    <font>
      <b/>
      <sz val="29"/>
      <color rgb="FF002060"/>
      <name val="Arial"/>
      <family val="2"/>
    </font>
    <font>
      <b/>
      <sz val="29"/>
      <color theme="4" tint="-0.249977111117893"/>
      <name val="Arial"/>
      <family val="2"/>
    </font>
    <font>
      <sz val="25"/>
      <color rgb="FFFFFFFF"/>
      <name val="Arial"/>
      <family val="2"/>
    </font>
    <font>
      <b/>
      <sz val="25"/>
      <color theme="4" tint="-0.249977111117893"/>
      <name val="Arial"/>
      <family val="2"/>
    </font>
    <font>
      <sz val="25"/>
      <color theme="4" tint="-0.249977111117893"/>
      <name val="Arial"/>
      <family val="2"/>
    </font>
    <font>
      <b/>
      <sz val="26"/>
      <color rgb="FF0070C0"/>
      <name val="Arial   "/>
    </font>
    <font>
      <sz val="24"/>
      <color rgb="FFC00000"/>
      <name val="Arial   "/>
    </font>
    <font>
      <b/>
      <sz val="24"/>
      <color rgb="FFC00000"/>
      <name val="Arial   "/>
    </font>
    <font>
      <b/>
      <sz val="24"/>
      <color rgb="FFFF0000"/>
      <name val="Arial   "/>
    </font>
    <font>
      <sz val="24"/>
      <color theme="8" tint="-0.499984740745262"/>
      <name val="Arial   "/>
    </font>
    <font>
      <sz val="24"/>
      <color rgb="FFFF0000"/>
      <name val="Arial   "/>
    </font>
    <font>
      <b/>
      <sz val="24"/>
      <color theme="4" tint="-0.499984740745262"/>
      <name val="Arial   "/>
    </font>
    <font>
      <b/>
      <sz val="24"/>
      <color theme="9" tint="-0.249977111117893"/>
      <name val="Arial   "/>
    </font>
    <font>
      <b/>
      <sz val="24"/>
      <color theme="8" tint="-0.499984740745262"/>
      <name val="Arial   "/>
    </font>
    <font>
      <sz val="24"/>
      <color theme="1"/>
      <name val="Arial   "/>
    </font>
    <font>
      <sz val="24"/>
      <color theme="4" tint="-0.499984740745262"/>
      <name val="Arial   "/>
    </font>
    <font>
      <sz val="27"/>
      <color rgb="FFC00000"/>
      <name val="Arial   "/>
    </font>
    <font>
      <b/>
      <sz val="27"/>
      <color rgb="FFC00000"/>
      <name val="Arial   "/>
    </font>
    <font>
      <b/>
      <sz val="27"/>
      <color rgb="FF0070C0"/>
      <name val="Arial   "/>
    </font>
    <font>
      <sz val="27"/>
      <color theme="8" tint="-0.499984740745262"/>
      <name val="Arial   "/>
    </font>
    <font>
      <sz val="27"/>
      <color theme="1"/>
      <name val="Arial   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CD1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4E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C5FF"/>
        <bgColor indexed="64"/>
      </patternFill>
    </fill>
    <fill>
      <patternFill patternType="solid">
        <fgColor rgb="FF030671"/>
        <bgColor indexed="64"/>
      </patternFill>
    </fill>
  </fills>
  <borders count="30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8" tint="-0.249977111117893"/>
      </left>
      <right style="hair">
        <color theme="8" tint="-0.249977111117893"/>
      </right>
      <top/>
      <bottom style="hair">
        <color theme="8" tint="-0.249977111117893"/>
      </bottom>
      <diagonal/>
    </border>
    <border>
      <left style="hair">
        <color theme="8" tint="-0.249977111117893"/>
      </left>
      <right style="hair">
        <color theme="8" tint="-0.249977111117893"/>
      </right>
      <top style="hair">
        <color theme="8" tint="-0.249977111117893"/>
      </top>
      <bottom style="hair">
        <color theme="8" tint="-0.249977111117893"/>
      </bottom>
      <diagonal/>
    </border>
    <border>
      <left style="hair">
        <color theme="8" tint="-0.249977111117893"/>
      </left>
      <right/>
      <top style="hair">
        <color theme="8" tint="-0.249977111117893"/>
      </top>
      <bottom style="hair">
        <color theme="8" tint="-0.249977111117893"/>
      </bottom>
      <diagonal/>
    </border>
    <border>
      <left/>
      <right/>
      <top style="hair">
        <color theme="8" tint="-0.249977111117893"/>
      </top>
      <bottom style="hair">
        <color theme="8" tint="-0.249977111117893"/>
      </bottom>
      <diagonal/>
    </border>
    <border>
      <left/>
      <right style="hair">
        <color theme="8" tint="-0.249977111117893"/>
      </right>
      <top style="hair">
        <color theme="8" tint="-0.249977111117893"/>
      </top>
      <bottom style="hair">
        <color theme="8" tint="-0.249977111117893"/>
      </bottom>
      <diagonal/>
    </border>
    <border>
      <left style="hair">
        <color theme="8" tint="-0.249977111117893"/>
      </left>
      <right/>
      <top style="hair">
        <color theme="8" tint="-0.249977111117893"/>
      </top>
      <bottom/>
      <diagonal/>
    </border>
    <border>
      <left/>
      <right/>
      <top style="hair">
        <color theme="8" tint="-0.249977111117893"/>
      </top>
      <bottom/>
      <diagonal/>
    </border>
    <border>
      <left/>
      <right style="hair">
        <color theme="8" tint="-0.249977111117893"/>
      </right>
      <top style="hair">
        <color theme="8" tint="-0.249977111117893"/>
      </top>
      <bottom/>
      <diagonal/>
    </border>
    <border>
      <left style="hair">
        <color theme="8" tint="-0.249977111117893"/>
      </left>
      <right/>
      <top/>
      <bottom/>
      <diagonal/>
    </border>
    <border>
      <left/>
      <right style="hair">
        <color theme="8" tint="-0.249977111117893"/>
      </right>
      <top/>
      <bottom/>
      <diagonal/>
    </border>
    <border>
      <left style="hair">
        <color theme="8" tint="-0.249977111117893"/>
      </left>
      <right/>
      <top/>
      <bottom style="hair">
        <color theme="8" tint="-0.249977111117893"/>
      </bottom>
      <diagonal/>
    </border>
    <border>
      <left/>
      <right/>
      <top/>
      <bottom style="hair">
        <color theme="8" tint="-0.249977111117893"/>
      </bottom>
      <diagonal/>
    </border>
    <border>
      <left/>
      <right style="hair">
        <color theme="8" tint="-0.249977111117893"/>
      </right>
      <top/>
      <bottom style="hair">
        <color theme="8" tint="-0.249977111117893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/>
      <bottom style="thin">
        <color theme="8" tint="-0.249977111117893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theme="8" tint="-0.249977111117893"/>
      </right>
      <top style="thin">
        <color theme="8" tint="-0.249977111117893"/>
      </top>
      <bottom/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hair">
        <color rgb="FF00B0F0"/>
      </bottom>
      <diagonal/>
    </border>
    <border>
      <left style="hair">
        <color rgb="FF00B0F0"/>
      </left>
      <right/>
      <top style="hair">
        <color rgb="FF00B0F0"/>
      </top>
      <bottom style="hair">
        <color rgb="FF00B0F0"/>
      </bottom>
      <diagonal/>
    </border>
    <border>
      <left style="hair">
        <color theme="8" tint="-0.249977111117893"/>
      </left>
      <right style="hair">
        <color theme="8" tint="-0.249977111117893"/>
      </right>
      <top style="hair">
        <color theme="8" tint="-0.249977111117893"/>
      </top>
      <bottom/>
      <diagonal/>
    </border>
    <border>
      <left style="hair">
        <color theme="8" tint="-0.249977111117893"/>
      </left>
      <right style="hair">
        <color theme="8" tint="-0.249977111117893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2" fillId="0" borderId="0"/>
    <xf numFmtId="165" fontId="13" fillId="0" borderId="0" applyFont="0" applyFill="0" applyBorder="0" applyAlignment="0" applyProtection="0"/>
  </cellStyleXfs>
  <cellXfs count="360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vertical="center"/>
    </xf>
    <xf numFmtId="0" fontId="6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8" fillId="2" borderId="0" xfId="0" applyFont="1" applyFill="1"/>
    <xf numFmtId="0" fontId="9" fillId="2" borderId="0" xfId="0" applyFont="1" applyFill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/>
    <xf numFmtId="164" fontId="22" fillId="0" borderId="0" xfId="0" applyNumberFormat="1" applyFont="1"/>
    <xf numFmtId="0" fontId="18" fillId="10" borderId="3" xfId="2" applyFont="1" applyFill="1" applyBorder="1" applyAlignment="1">
      <alignment horizontal="center" vertical="center"/>
    </xf>
    <xf numFmtId="0" fontId="19" fillId="2" borderId="3" xfId="2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 wrapText="1"/>
    </xf>
    <xf numFmtId="165" fontId="24" fillId="0" borderId="3" xfId="3" applyFont="1" applyFill="1" applyBorder="1" applyAlignment="1">
      <alignment vertical="center"/>
    </xf>
    <xf numFmtId="165" fontId="24" fillId="2" borderId="3" xfId="3" applyFont="1" applyFill="1" applyBorder="1" applyAlignment="1">
      <alignment horizontal="center" vertical="center"/>
    </xf>
    <xf numFmtId="165" fontId="24" fillId="2" borderId="3" xfId="3" applyFont="1" applyFill="1" applyBorder="1" applyAlignment="1">
      <alignment vertical="center"/>
    </xf>
    <xf numFmtId="0" fontId="25" fillId="0" borderId="0" xfId="0" applyFont="1"/>
    <xf numFmtId="165" fontId="24" fillId="4" borderId="3" xfId="3" applyFont="1" applyFill="1" applyBorder="1" applyAlignment="1">
      <alignment vertical="center"/>
    </xf>
    <xf numFmtId="165" fontId="24" fillId="4" borderId="3" xfId="3" applyFont="1" applyFill="1" applyBorder="1" applyAlignment="1">
      <alignment horizontal="center" vertical="center"/>
    </xf>
    <xf numFmtId="165" fontId="26" fillId="6" borderId="3" xfId="3" applyFont="1" applyFill="1" applyBorder="1" applyAlignment="1">
      <alignment vertical="center"/>
    </xf>
    <xf numFmtId="165" fontId="26" fillId="6" borderId="3" xfId="3" applyFont="1" applyFill="1" applyBorder="1" applyAlignment="1">
      <alignment horizontal="center" vertical="center"/>
    </xf>
    <xf numFmtId="165" fontId="24" fillId="8" borderId="3" xfId="3" applyFont="1" applyFill="1" applyBorder="1" applyAlignment="1">
      <alignment vertical="center"/>
    </xf>
    <xf numFmtId="165" fontId="27" fillId="2" borderId="3" xfId="3" applyFont="1" applyFill="1" applyBorder="1" applyAlignment="1">
      <alignment vertical="center"/>
    </xf>
    <xf numFmtId="165" fontId="27" fillId="2" borderId="3" xfId="3" applyFont="1" applyFill="1" applyBorder="1" applyAlignment="1">
      <alignment horizontal="center" vertical="center"/>
    </xf>
    <xf numFmtId="165" fontId="27" fillId="0" borderId="3" xfId="3" applyFont="1" applyFill="1" applyBorder="1" applyAlignment="1">
      <alignment vertical="center"/>
    </xf>
    <xf numFmtId="165" fontId="27" fillId="10" borderId="3" xfId="3" applyFont="1" applyFill="1" applyBorder="1" applyAlignment="1">
      <alignment vertical="center"/>
    </xf>
    <xf numFmtId="165" fontId="27" fillId="10" borderId="3" xfId="3" applyFont="1" applyFill="1" applyBorder="1" applyAlignment="1">
      <alignment horizontal="center" vertical="center"/>
    </xf>
    <xf numFmtId="165" fontId="29" fillId="12" borderId="3" xfId="3" applyFont="1" applyFill="1" applyBorder="1" applyAlignment="1">
      <alignment horizontal="right" vertical="center"/>
    </xf>
    <xf numFmtId="165" fontId="28" fillId="12" borderId="3" xfId="3" applyFont="1" applyFill="1" applyBorder="1" applyAlignment="1">
      <alignment horizontal="center" vertical="center"/>
    </xf>
    <xf numFmtId="165" fontId="28" fillId="12" borderId="3" xfId="3" applyFont="1" applyFill="1" applyBorder="1" applyAlignment="1">
      <alignment vertical="center"/>
    </xf>
    <xf numFmtId="165" fontId="29" fillId="2" borderId="3" xfId="3" applyFont="1" applyFill="1" applyBorder="1" applyAlignment="1">
      <alignment horizontal="right" vertical="center"/>
    </xf>
    <xf numFmtId="165" fontId="28" fillId="2" borderId="3" xfId="3" applyFont="1" applyFill="1" applyBorder="1" applyAlignment="1">
      <alignment horizontal="center" vertical="center"/>
    </xf>
    <xf numFmtId="165" fontId="28" fillId="0" borderId="3" xfId="3" applyFont="1" applyFill="1" applyBorder="1" applyAlignment="1">
      <alignment vertical="center"/>
    </xf>
    <xf numFmtId="164" fontId="27" fillId="2" borderId="3" xfId="1" applyFont="1" applyFill="1" applyBorder="1" applyAlignment="1">
      <alignment horizontal="center" vertical="center"/>
    </xf>
    <xf numFmtId="165" fontId="30" fillId="2" borderId="3" xfId="3" applyFont="1" applyFill="1" applyBorder="1" applyAlignment="1">
      <alignment horizontal="center" vertical="center"/>
    </xf>
    <xf numFmtId="165" fontId="30" fillId="2" borderId="3" xfId="3" applyFont="1" applyFill="1" applyBorder="1" applyAlignment="1">
      <alignment vertical="center"/>
    </xf>
    <xf numFmtId="165" fontId="27" fillId="3" borderId="3" xfId="3" applyFont="1" applyFill="1" applyBorder="1" applyAlignment="1">
      <alignment horizontal="center" vertical="center"/>
    </xf>
    <xf numFmtId="165" fontId="30" fillId="3" borderId="3" xfId="3" applyFont="1" applyFill="1" applyBorder="1" applyAlignment="1">
      <alignment horizontal="center" vertical="center"/>
    </xf>
    <xf numFmtId="165" fontId="30" fillId="3" borderId="3" xfId="3" applyFont="1" applyFill="1" applyBorder="1" applyAlignment="1">
      <alignment vertical="center"/>
    </xf>
    <xf numFmtId="0" fontId="31" fillId="2" borderId="0" xfId="0" applyFont="1" applyFill="1" applyAlignment="1">
      <alignment vertical="center"/>
    </xf>
    <xf numFmtId="0" fontId="32" fillId="2" borderId="0" xfId="0" applyFont="1" applyFill="1" applyAlignment="1">
      <alignment vertical="center"/>
    </xf>
    <xf numFmtId="0" fontId="34" fillId="2" borderId="0" xfId="0" applyFont="1" applyFill="1"/>
    <xf numFmtId="0" fontId="35" fillId="2" borderId="0" xfId="0" applyFont="1" applyFill="1"/>
    <xf numFmtId="0" fontId="33" fillId="2" borderId="0" xfId="0" applyFont="1" applyFill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41" fillId="0" borderId="3" xfId="2" applyFont="1" applyBorder="1" applyAlignment="1">
      <alignment vertical="center" wrapText="1"/>
    </xf>
    <xf numFmtId="0" fontId="41" fillId="4" borderId="3" xfId="2" applyFont="1" applyFill="1" applyBorder="1" applyAlignment="1">
      <alignment vertical="center" wrapText="1"/>
    </xf>
    <xf numFmtId="0" fontId="41" fillId="4" borderId="3" xfId="0" applyFont="1" applyFill="1" applyBorder="1" applyAlignment="1">
      <alignment vertical="center" wrapText="1"/>
    </xf>
    <xf numFmtId="0" fontId="42" fillId="6" borderId="3" xfId="2" applyFont="1" applyFill="1" applyBorder="1" applyAlignment="1">
      <alignment vertical="center" wrapText="1"/>
    </xf>
    <xf numFmtId="0" fontId="42" fillId="6" borderId="3" xfId="0" applyFont="1" applyFill="1" applyBorder="1" applyAlignment="1">
      <alignment vertical="center"/>
    </xf>
    <xf numFmtId="0" fontId="43" fillId="2" borderId="3" xfId="2" applyFont="1" applyFill="1" applyBorder="1" applyAlignment="1">
      <alignment vertical="center" wrapText="1"/>
    </xf>
    <xf numFmtId="0" fontId="43" fillId="2" borderId="3" xfId="0" applyFont="1" applyFill="1" applyBorder="1" applyAlignment="1">
      <alignment vertical="center" wrapText="1"/>
    </xf>
    <xf numFmtId="0" fontId="43" fillId="10" borderId="3" xfId="0" applyFont="1" applyFill="1" applyBorder="1" applyAlignment="1">
      <alignment vertical="center" wrapText="1"/>
    </xf>
    <xf numFmtId="0" fontId="44" fillId="12" borderId="2" xfId="0" applyFont="1" applyFill="1" applyBorder="1" applyAlignment="1">
      <alignment vertical="center" wrapText="1"/>
    </xf>
    <xf numFmtId="0" fontId="44" fillId="2" borderId="3" xfId="0" applyFont="1" applyFill="1" applyBorder="1" applyAlignment="1">
      <alignment vertical="center" wrapText="1"/>
    </xf>
    <xf numFmtId="0" fontId="45" fillId="12" borderId="2" xfId="0" applyFont="1" applyFill="1" applyBorder="1" applyAlignment="1">
      <alignment vertical="center" wrapText="1"/>
    </xf>
    <xf numFmtId="0" fontId="45" fillId="2" borderId="3" xfId="0" applyFont="1" applyFill="1" applyBorder="1" applyAlignment="1">
      <alignment vertical="center" wrapText="1"/>
    </xf>
    <xf numFmtId="0" fontId="46" fillId="2" borderId="3" xfId="0" applyFont="1" applyFill="1" applyBorder="1" applyAlignment="1">
      <alignment vertical="center" wrapText="1"/>
    </xf>
    <xf numFmtId="0" fontId="46" fillId="3" borderId="3" xfId="0" applyFont="1" applyFill="1" applyBorder="1" applyAlignment="1">
      <alignment vertical="center" wrapText="1"/>
    </xf>
    <xf numFmtId="0" fontId="47" fillId="6" borderId="3" xfId="2" applyFont="1" applyFill="1" applyBorder="1" applyAlignment="1">
      <alignment horizontal="center" vertical="center"/>
    </xf>
    <xf numFmtId="0" fontId="47" fillId="8" borderId="3" xfId="2" applyFont="1" applyFill="1" applyBorder="1" applyAlignment="1">
      <alignment horizontal="center" vertical="center"/>
    </xf>
    <xf numFmtId="0" fontId="48" fillId="0" borderId="3" xfId="2" applyFont="1" applyBorder="1" applyAlignment="1">
      <alignment horizontal="center" vertical="center"/>
    </xf>
    <xf numFmtId="0" fontId="49" fillId="12" borderId="2" xfId="2" applyFont="1" applyFill="1" applyBorder="1" applyAlignment="1">
      <alignment horizontal="center" vertical="center"/>
    </xf>
    <xf numFmtId="0" fontId="50" fillId="2" borderId="3" xfId="0" applyFont="1" applyFill="1" applyBorder="1" applyAlignment="1">
      <alignment horizontal="center" vertical="center" wrapText="1"/>
    </xf>
    <xf numFmtId="0" fontId="52" fillId="8" borderId="3" xfId="2" applyFont="1" applyFill="1" applyBorder="1" applyAlignment="1">
      <alignment vertical="center" wrapText="1"/>
    </xf>
    <xf numFmtId="0" fontId="52" fillId="8" borderId="3" xfId="0" applyFont="1" applyFill="1" applyBorder="1" applyAlignment="1">
      <alignment vertical="center"/>
    </xf>
    <xf numFmtId="165" fontId="24" fillId="8" borderId="3" xfId="3" applyFont="1" applyFill="1" applyBorder="1" applyAlignment="1">
      <alignment horizontal="center" vertical="center"/>
    </xf>
    <xf numFmtId="14" fontId="0" fillId="0" borderId="0" xfId="0" applyNumberFormat="1"/>
    <xf numFmtId="0" fontId="0" fillId="2" borderId="0" xfId="0" applyFill="1"/>
    <xf numFmtId="165" fontId="25" fillId="2" borderId="0" xfId="0" applyNumberFormat="1" applyFont="1" applyFill="1"/>
    <xf numFmtId="0" fontId="25" fillId="2" borderId="0" xfId="0" applyFont="1" applyFill="1"/>
    <xf numFmtId="164" fontId="0" fillId="2" borderId="0" xfId="0" applyNumberFormat="1" applyFill="1"/>
    <xf numFmtId="43" fontId="25" fillId="2" borderId="0" xfId="0" applyNumberFormat="1" applyFont="1" applyFill="1"/>
    <xf numFmtId="164" fontId="25" fillId="2" borderId="0" xfId="0" applyNumberFormat="1" applyFont="1" applyFill="1"/>
    <xf numFmtId="165" fontId="53" fillId="2" borderId="0" xfId="0" applyNumberFormat="1" applyFont="1" applyFill="1"/>
    <xf numFmtId="0" fontId="54" fillId="6" borderId="3" xfId="2" applyFont="1" applyFill="1" applyBorder="1" applyAlignment="1">
      <alignment horizontal="center" vertical="center"/>
    </xf>
    <xf numFmtId="0" fontId="54" fillId="8" borderId="3" xfId="2" applyFont="1" applyFill="1" applyBorder="1" applyAlignment="1">
      <alignment horizontal="center" vertical="center"/>
    </xf>
    <xf numFmtId="0" fontId="54" fillId="0" borderId="3" xfId="2" applyFont="1" applyBorder="1" applyAlignment="1">
      <alignment horizontal="center" vertical="center"/>
    </xf>
    <xf numFmtId="0" fontId="55" fillId="10" borderId="3" xfId="2" applyFont="1" applyFill="1" applyBorder="1" applyAlignment="1">
      <alignment horizontal="center" vertical="center"/>
    </xf>
    <xf numFmtId="0" fontId="54" fillId="12" borderId="2" xfId="2" applyFont="1" applyFill="1" applyBorder="1" applyAlignment="1">
      <alignment horizontal="center" vertical="center"/>
    </xf>
    <xf numFmtId="0" fontId="55" fillId="2" borderId="3" xfId="2" applyFont="1" applyFill="1" applyBorder="1" applyAlignment="1">
      <alignment horizontal="center" vertical="center"/>
    </xf>
    <xf numFmtId="0" fontId="54" fillId="2" borderId="3" xfId="0" applyFont="1" applyFill="1" applyBorder="1" applyAlignment="1">
      <alignment horizontal="center" vertical="center" wrapText="1"/>
    </xf>
    <xf numFmtId="0" fontId="55" fillId="3" borderId="3" xfId="0" applyFont="1" applyFill="1" applyBorder="1" applyAlignment="1">
      <alignment horizontal="center" vertical="center" wrapText="1"/>
    </xf>
    <xf numFmtId="0" fontId="56" fillId="2" borderId="0" xfId="0" applyFont="1" applyFill="1" applyAlignment="1">
      <alignment vertical="center"/>
    </xf>
    <xf numFmtId="0" fontId="57" fillId="2" borderId="0" xfId="0" applyFont="1" applyFill="1"/>
    <xf numFmtId="0" fontId="58" fillId="2" borderId="0" xfId="0" applyFont="1" applyFill="1"/>
    <xf numFmtId="0" fontId="59" fillId="2" borderId="0" xfId="0" applyFont="1" applyFill="1"/>
    <xf numFmtId="0" fontId="74" fillId="2" borderId="0" xfId="0" applyFont="1" applyFill="1" applyAlignment="1">
      <alignment horizontal="center" vertical="center"/>
    </xf>
    <xf numFmtId="0" fontId="75" fillId="2" borderId="0" xfId="0" applyFont="1" applyFill="1" applyAlignment="1">
      <alignment horizontal="center"/>
    </xf>
    <xf numFmtId="0" fontId="77" fillId="2" borderId="0" xfId="0" applyFont="1" applyFill="1"/>
    <xf numFmtId="0" fontId="67" fillId="2" borderId="0" xfId="0" applyFont="1" applyFill="1"/>
    <xf numFmtId="0" fontId="5" fillId="2" borderId="0" xfId="0" applyFont="1" applyFill="1"/>
    <xf numFmtId="0" fontId="7" fillId="2" borderId="0" xfId="0" applyFont="1" applyFill="1"/>
    <xf numFmtId="0" fontId="78" fillId="2" borderId="0" xfId="0" applyFont="1" applyFill="1" applyAlignment="1">
      <alignment horizontal="center"/>
    </xf>
    <xf numFmtId="0" fontId="67" fillId="0" borderId="0" xfId="0" applyFont="1"/>
    <xf numFmtId="0" fontId="72" fillId="0" borderId="18" xfId="2" applyFont="1" applyBorder="1" applyAlignment="1">
      <alignment horizontal="center" vertical="center"/>
    </xf>
    <xf numFmtId="0" fontId="68" fillId="0" borderId="18" xfId="2" applyFont="1" applyBorder="1" applyAlignment="1">
      <alignment horizontal="center" vertical="center"/>
    </xf>
    <xf numFmtId="0" fontId="72" fillId="13" borderId="18" xfId="2" applyFont="1" applyFill="1" applyBorder="1" applyAlignment="1">
      <alignment horizontal="center" vertical="center"/>
    </xf>
    <xf numFmtId="0" fontId="68" fillId="13" borderId="18" xfId="2" applyFont="1" applyFill="1" applyBorder="1" applyAlignment="1">
      <alignment horizontal="center" vertical="center"/>
    </xf>
    <xf numFmtId="0" fontId="73" fillId="2" borderId="18" xfId="2" applyFont="1" applyFill="1" applyBorder="1" applyAlignment="1">
      <alignment horizontal="center" vertical="center"/>
    </xf>
    <xf numFmtId="0" fontId="70" fillId="2" borderId="18" xfId="2" applyFont="1" applyFill="1" applyBorder="1" applyAlignment="1">
      <alignment horizontal="center" vertical="center"/>
    </xf>
    <xf numFmtId="0" fontId="84" fillId="2" borderId="18" xfId="0" applyFont="1" applyFill="1" applyBorder="1" applyAlignment="1">
      <alignment vertical="center" wrapText="1"/>
    </xf>
    <xf numFmtId="0" fontId="85" fillId="2" borderId="18" xfId="0" applyFont="1" applyFill="1" applyBorder="1" applyAlignment="1">
      <alignment vertical="center" wrapText="1"/>
    </xf>
    <xf numFmtId="165" fontId="86" fillId="2" borderId="18" xfId="3" applyFont="1" applyFill="1" applyBorder="1" applyAlignment="1">
      <alignment horizontal="right" vertical="center"/>
    </xf>
    <xf numFmtId="165" fontId="84" fillId="2" borderId="18" xfId="3" applyFont="1" applyFill="1" applyBorder="1" applyAlignment="1">
      <alignment horizontal="center" vertical="center"/>
    </xf>
    <xf numFmtId="165" fontId="84" fillId="2" borderId="18" xfId="3" applyFont="1" applyFill="1" applyBorder="1" applyAlignment="1">
      <alignment vertical="center"/>
    </xf>
    <xf numFmtId="0" fontId="71" fillId="15" borderId="18" xfId="0" applyFont="1" applyFill="1" applyBorder="1" applyAlignment="1">
      <alignment horizontal="center" vertical="center" wrapText="1"/>
    </xf>
    <xf numFmtId="0" fontId="69" fillId="15" borderId="18" xfId="0" applyFont="1" applyFill="1" applyBorder="1" applyAlignment="1">
      <alignment horizontal="center" vertical="center" wrapText="1"/>
    </xf>
    <xf numFmtId="0" fontId="87" fillId="15" borderId="18" xfId="0" applyFont="1" applyFill="1" applyBorder="1" applyAlignment="1">
      <alignment vertical="center" wrapText="1"/>
    </xf>
    <xf numFmtId="0" fontId="88" fillId="15" borderId="18" xfId="0" applyFont="1" applyFill="1" applyBorder="1" applyAlignment="1">
      <alignment vertical="center" wrapText="1"/>
    </xf>
    <xf numFmtId="164" fontId="89" fillId="15" borderId="18" xfId="1" applyFont="1" applyFill="1" applyBorder="1" applyAlignment="1">
      <alignment horizontal="center" vertical="center"/>
    </xf>
    <xf numFmtId="165" fontId="79" fillId="15" borderId="18" xfId="3" applyFont="1" applyFill="1" applyBorder="1" applyAlignment="1">
      <alignment horizontal="center" vertical="center"/>
    </xf>
    <xf numFmtId="165" fontId="79" fillId="15" borderId="18" xfId="3" applyFont="1" applyFill="1" applyBorder="1" applyAlignment="1">
      <alignment vertical="center"/>
    </xf>
    <xf numFmtId="0" fontId="71" fillId="2" borderId="18" xfId="0" applyFont="1" applyFill="1" applyBorder="1" applyAlignment="1">
      <alignment horizontal="center" vertical="center" wrapText="1"/>
    </xf>
    <xf numFmtId="0" fontId="69" fillId="2" borderId="18" xfId="0" applyFont="1" applyFill="1" applyBorder="1" applyAlignment="1">
      <alignment horizontal="center" vertical="center" wrapText="1"/>
    </xf>
    <xf numFmtId="0" fontId="90" fillId="2" borderId="18" xfId="0" applyFont="1" applyFill="1" applyBorder="1" applyAlignment="1">
      <alignment vertical="center" wrapText="1"/>
    </xf>
    <xf numFmtId="0" fontId="91" fillId="2" borderId="18" xfId="0" applyFont="1" applyFill="1" applyBorder="1" applyAlignment="1">
      <alignment vertical="center" wrapText="1"/>
    </xf>
    <xf numFmtId="164" fontId="89" fillId="2" borderId="18" xfId="1" applyFont="1" applyFill="1" applyBorder="1" applyAlignment="1">
      <alignment horizontal="center" vertical="center"/>
    </xf>
    <xf numFmtId="165" fontId="92" fillId="2" borderId="18" xfId="3" applyFont="1" applyFill="1" applyBorder="1" applyAlignment="1">
      <alignment horizontal="center" vertical="center"/>
    </xf>
    <xf numFmtId="165" fontId="92" fillId="2" borderId="18" xfId="3" applyFont="1" applyFill="1" applyBorder="1" applyAlignment="1">
      <alignment vertical="center"/>
    </xf>
    <xf numFmtId="0" fontId="87" fillId="2" borderId="18" xfId="0" applyFont="1" applyFill="1" applyBorder="1" applyAlignment="1">
      <alignment vertical="center" wrapText="1"/>
    </xf>
    <xf numFmtId="165" fontId="79" fillId="13" borderId="18" xfId="3" applyFont="1" applyFill="1" applyBorder="1" applyAlignment="1">
      <alignment vertical="center"/>
    </xf>
    <xf numFmtId="165" fontId="79" fillId="13" borderId="18" xfId="3" applyFont="1" applyFill="1" applyBorder="1" applyAlignment="1">
      <alignment horizontal="center" vertical="center"/>
    </xf>
    <xf numFmtId="165" fontId="79" fillId="2" borderId="18" xfId="3" applyFont="1" applyFill="1" applyBorder="1" applyAlignment="1">
      <alignment vertical="center"/>
    </xf>
    <xf numFmtId="165" fontId="79" fillId="2" borderId="18" xfId="3" applyFont="1" applyFill="1" applyBorder="1" applyAlignment="1">
      <alignment horizontal="center" vertical="center"/>
    </xf>
    <xf numFmtId="165" fontId="79" fillId="0" borderId="18" xfId="3" applyFont="1" applyFill="1" applyBorder="1" applyAlignment="1">
      <alignment vertical="center"/>
    </xf>
    <xf numFmtId="0" fontId="79" fillId="13" borderId="18" xfId="2" applyFont="1" applyFill="1" applyBorder="1" applyAlignment="1">
      <alignment vertical="center" wrapText="1"/>
    </xf>
    <xf numFmtId="0" fontId="87" fillId="13" borderId="18" xfId="0" applyFont="1" applyFill="1" applyBorder="1" applyAlignment="1">
      <alignment vertical="center" wrapText="1"/>
    </xf>
    <xf numFmtId="0" fontId="88" fillId="2" borderId="18" xfId="2" applyFont="1" applyFill="1" applyBorder="1" applyAlignment="1">
      <alignment vertical="center" wrapText="1"/>
    </xf>
    <xf numFmtId="164" fontId="87" fillId="2" borderId="18" xfId="1" applyFont="1" applyFill="1" applyBorder="1" applyAlignment="1">
      <alignment vertical="center" wrapText="1"/>
    </xf>
    <xf numFmtId="164" fontId="87" fillId="13" borderId="18" xfId="1" applyFont="1" applyFill="1" applyBorder="1" applyAlignment="1">
      <alignment vertical="center" wrapText="1"/>
    </xf>
    <xf numFmtId="0" fontId="95" fillId="2" borderId="0" xfId="0" applyFont="1" applyFill="1" applyAlignment="1">
      <alignment vertical="center"/>
    </xf>
    <xf numFmtId="0" fontId="96" fillId="2" borderId="0" xfId="0" applyFont="1" applyFill="1" applyAlignment="1">
      <alignment vertical="center"/>
    </xf>
    <xf numFmtId="0" fontId="97" fillId="2" borderId="0" xfId="0" applyFont="1" applyFill="1" applyAlignment="1">
      <alignment vertical="center"/>
    </xf>
    <xf numFmtId="0" fontId="98" fillId="2" borderId="0" xfId="0" applyFont="1" applyFill="1"/>
    <xf numFmtId="0" fontId="99" fillId="2" borderId="0" xfId="0" applyFont="1" applyFill="1"/>
    <xf numFmtId="0" fontId="100" fillId="2" borderId="0" xfId="0" applyFont="1" applyFill="1"/>
    <xf numFmtId="0" fontId="101" fillId="2" borderId="0" xfId="0" applyFont="1" applyFill="1"/>
    <xf numFmtId="0" fontId="101" fillId="2" borderId="0" xfId="0" applyFont="1" applyFill="1" applyAlignment="1">
      <alignment vertical="center"/>
    </xf>
    <xf numFmtId="0" fontId="101" fillId="2" borderId="0" xfId="0" applyFont="1" applyFill="1" applyAlignment="1">
      <alignment vertical="center" wrapText="1"/>
    </xf>
    <xf numFmtId="164" fontId="101" fillId="2" borderId="0" xfId="1" applyFont="1" applyFill="1"/>
    <xf numFmtId="164" fontId="101" fillId="2" borderId="0" xfId="0" applyNumberFormat="1" applyFont="1" applyFill="1"/>
    <xf numFmtId="0" fontId="100" fillId="2" borderId="0" xfId="0" applyFont="1" applyFill="1" applyAlignment="1">
      <alignment vertical="center"/>
    </xf>
    <xf numFmtId="0" fontId="102" fillId="2" borderId="0" xfId="0" applyFont="1" applyFill="1"/>
    <xf numFmtId="0" fontId="103" fillId="2" borderId="0" xfId="0" applyFont="1" applyFill="1"/>
    <xf numFmtId="0" fontId="104" fillId="2" borderId="0" xfId="0" applyFont="1" applyFill="1" applyAlignment="1">
      <alignment vertical="center"/>
    </xf>
    <xf numFmtId="0" fontId="107" fillId="2" borderId="0" xfId="0" applyFont="1" applyFill="1"/>
    <xf numFmtId="0" fontId="107" fillId="0" borderId="0" xfId="0" applyFont="1"/>
    <xf numFmtId="165" fontId="108" fillId="2" borderId="0" xfId="0" applyNumberFormat="1" applyFont="1" applyFill="1"/>
    <xf numFmtId="165" fontId="107" fillId="2" borderId="0" xfId="0" applyNumberFormat="1" applyFont="1" applyFill="1"/>
    <xf numFmtId="165" fontId="109" fillId="2" borderId="0" xfId="0" applyNumberFormat="1" applyFont="1" applyFill="1"/>
    <xf numFmtId="165" fontId="110" fillId="2" borderId="0" xfId="0" applyNumberFormat="1" applyFont="1" applyFill="1"/>
    <xf numFmtId="0" fontId="110" fillId="2" borderId="0" xfId="0" applyFont="1" applyFill="1"/>
    <xf numFmtId="164" fontId="109" fillId="2" borderId="0" xfId="0" applyNumberFormat="1" applyFont="1" applyFill="1"/>
    <xf numFmtId="165" fontId="76" fillId="0" borderId="21" xfId="3" applyFont="1" applyFill="1" applyBorder="1" applyAlignment="1">
      <alignment vertical="center"/>
    </xf>
    <xf numFmtId="165" fontId="76" fillId="0" borderId="0" xfId="3" applyFont="1" applyFill="1" applyBorder="1" applyAlignment="1">
      <alignment vertical="center"/>
    </xf>
    <xf numFmtId="165" fontId="76" fillId="4" borderId="21" xfId="3" applyFont="1" applyFill="1" applyBorder="1" applyAlignment="1">
      <alignment vertical="center"/>
    </xf>
    <xf numFmtId="0" fontId="88" fillId="0" borderId="24" xfId="2" applyFont="1" applyBorder="1" applyAlignment="1">
      <alignment vertical="center" wrapText="1"/>
    </xf>
    <xf numFmtId="0" fontId="80" fillId="0" borderId="24" xfId="2" applyFont="1" applyBorder="1" applyAlignment="1">
      <alignment vertical="center" wrapText="1"/>
    </xf>
    <xf numFmtId="165" fontId="76" fillId="2" borderId="24" xfId="3" applyFont="1" applyFill="1" applyBorder="1" applyAlignment="1">
      <alignment vertical="center"/>
    </xf>
    <xf numFmtId="165" fontId="76" fillId="2" borderId="24" xfId="3" applyFont="1" applyFill="1" applyBorder="1" applyAlignment="1">
      <alignment horizontal="center" vertical="center"/>
    </xf>
    <xf numFmtId="165" fontId="76" fillId="0" borderId="24" xfId="3" applyFont="1" applyFill="1" applyBorder="1" applyAlignment="1">
      <alignment vertical="center"/>
    </xf>
    <xf numFmtId="164" fontId="80" fillId="0" borderId="24" xfId="1" applyFont="1" applyBorder="1" applyAlignment="1">
      <alignment vertical="center" wrapText="1"/>
    </xf>
    <xf numFmtId="0" fontId="88" fillId="4" borderId="24" xfId="2" applyFont="1" applyFill="1" applyBorder="1" applyAlignment="1">
      <alignment vertical="center" wrapText="1"/>
    </xf>
    <xf numFmtId="0" fontId="80" fillId="4" borderId="24" xfId="0" applyFont="1" applyFill="1" applyBorder="1" applyAlignment="1">
      <alignment vertical="center" wrapText="1"/>
    </xf>
    <xf numFmtId="165" fontId="76" fillId="4" borderId="24" xfId="3" applyFont="1" applyFill="1" applyBorder="1" applyAlignment="1">
      <alignment vertical="center"/>
    </xf>
    <xf numFmtId="165" fontId="76" fillId="4" borderId="24" xfId="3" applyFont="1" applyFill="1" applyBorder="1" applyAlignment="1">
      <alignment horizontal="center" vertical="center"/>
    </xf>
    <xf numFmtId="164" fontId="80" fillId="4" borderId="24" xfId="1" applyFont="1" applyFill="1" applyBorder="1" applyAlignment="1">
      <alignment vertical="center" wrapText="1"/>
    </xf>
    <xf numFmtId="165" fontId="93" fillId="4" borderId="24" xfId="3" applyFont="1" applyFill="1" applyBorder="1" applyAlignment="1">
      <alignment vertical="center"/>
    </xf>
    <xf numFmtId="0" fontId="111" fillId="17" borderId="0" xfId="2" applyFont="1" applyFill="1" applyAlignment="1">
      <alignment horizontal="center" vertical="center"/>
    </xf>
    <xf numFmtId="0" fontId="112" fillId="17" borderId="0" xfId="2" applyFont="1" applyFill="1" applyAlignment="1">
      <alignment vertical="center" wrapText="1"/>
    </xf>
    <xf numFmtId="165" fontId="113" fillId="17" borderId="0" xfId="3" applyFont="1" applyFill="1" applyBorder="1" applyAlignment="1">
      <alignment vertical="center"/>
    </xf>
    <xf numFmtId="165" fontId="113" fillId="17" borderId="0" xfId="3" applyFont="1" applyFill="1" applyBorder="1" applyAlignment="1">
      <alignment horizontal="center" vertical="center"/>
    </xf>
    <xf numFmtId="165" fontId="115" fillId="17" borderId="24" xfId="3" applyFont="1" applyFill="1" applyBorder="1" applyAlignment="1">
      <alignment vertical="center"/>
    </xf>
    <xf numFmtId="165" fontId="115" fillId="17" borderId="24" xfId="3" applyFont="1" applyFill="1" applyBorder="1" applyAlignment="1">
      <alignment horizontal="center" vertical="center"/>
    </xf>
    <xf numFmtId="0" fontId="114" fillId="15" borderId="24" xfId="2" applyFont="1" applyFill="1" applyBorder="1" applyAlignment="1">
      <alignment horizontal="right" vertical="center" wrapText="1"/>
    </xf>
    <xf numFmtId="165" fontId="76" fillId="0" borderId="25" xfId="3" applyFont="1" applyFill="1" applyBorder="1" applyAlignment="1">
      <alignment vertical="center"/>
    </xf>
    <xf numFmtId="0" fontId="71" fillId="6" borderId="23" xfId="2" applyFont="1" applyFill="1" applyBorder="1" applyAlignment="1">
      <alignment horizontal="center" vertical="center"/>
    </xf>
    <xf numFmtId="0" fontId="54" fillId="6" borderId="23" xfId="2" applyFont="1" applyFill="1" applyBorder="1" applyAlignment="1">
      <alignment horizontal="center" vertical="center"/>
    </xf>
    <xf numFmtId="0" fontId="81" fillId="6" borderId="23" xfId="2" applyFont="1" applyFill="1" applyBorder="1" applyAlignment="1">
      <alignment vertical="center" wrapText="1"/>
    </xf>
    <xf numFmtId="0" fontId="81" fillId="6" borderId="23" xfId="0" applyFont="1" applyFill="1" applyBorder="1" applyAlignment="1">
      <alignment vertical="center"/>
    </xf>
    <xf numFmtId="165" fontId="82" fillId="6" borderId="23" xfId="3" applyFont="1" applyFill="1" applyBorder="1" applyAlignment="1">
      <alignment vertical="center"/>
    </xf>
    <xf numFmtId="165" fontId="82" fillId="6" borderId="23" xfId="3" applyFont="1" applyFill="1" applyBorder="1" applyAlignment="1">
      <alignment horizontal="center" vertical="center"/>
    </xf>
    <xf numFmtId="0" fontId="71" fillId="8" borderId="23" xfId="2" applyFont="1" applyFill="1" applyBorder="1" applyAlignment="1">
      <alignment horizontal="center" vertical="center"/>
    </xf>
    <xf numFmtId="0" fontId="54" fillId="8" borderId="23" xfId="2" applyFont="1" applyFill="1" applyBorder="1" applyAlignment="1">
      <alignment horizontal="center" vertical="center"/>
    </xf>
    <xf numFmtId="0" fontId="83" fillId="8" borderId="23" xfId="2" applyFont="1" applyFill="1" applyBorder="1" applyAlignment="1">
      <alignment vertical="center" wrapText="1"/>
    </xf>
    <xf numFmtId="0" fontId="83" fillId="8" borderId="23" xfId="0" applyFont="1" applyFill="1" applyBorder="1" applyAlignment="1">
      <alignment vertical="center"/>
    </xf>
    <xf numFmtId="165" fontId="76" fillId="8" borderId="23" xfId="3" applyFont="1" applyFill="1" applyBorder="1" applyAlignment="1">
      <alignment vertical="center"/>
    </xf>
    <xf numFmtId="165" fontId="76" fillId="8" borderId="23" xfId="3" applyFont="1" applyFill="1" applyBorder="1" applyAlignment="1">
      <alignment horizontal="center" vertical="center"/>
    </xf>
    <xf numFmtId="165" fontId="113" fillId="2" borderId="0" xfId="3" applyFont="1" applyFill="1" applyBorder="1" applyAlignment="1">
      <alignment vertical="center"/>
    </xf>
    <xf numFmtId="0" fontId="111" fillId="2" borderId="0" xfId="2" applyFont="1" applyFill="1" applyAlignment="1">
      <alignment horizontal="center" vertical="center"/>
    </xf>
    <xf numFmtId="0" fontId="112" fillId="2" borderId="0" xfId="2" applyFont="1" applyFill="1" applyAlignment="1">
      <alignment vertical="center" wrapText="1"/>
    </xf>
    <xf numFmtId="165" fontId="115" fillId="18" borderId="24" xfId="3" applyFont="1" applyFill="1" applyBorder="1" applyAlignment="1">
      <alignment vertical="center"/>
    </xf>
    <xf numFmtId="165" fontId="92" fillId="2" borderId="20" xfId="3" applyFont="1" applyFill="1" applyBorder="1" applyAlignment="1">
      <alignment vertical="center"/>
    </xf>
    <xf numFmtId="165" fontId="92" fillId="2" borderId="24" xfId="3" applyFont="1" applyFill="1" applyBorder="1" applyAlignment="1">
      <alignment vertical="center"/>
    </xf>
    <xf numFmtId="0" fontId="116" fillId="3" borderId="22" xfId="0" applyFont="1" applyFill="1" applyBorder="1" applyAlignment="1">
      <alignment horizontal="center" vertical="center" wrapText="1"/>
    </xf>
    <xf numFmtId="0" fontId="117" fillId="3" borderId="22" xfId="0" applyFont="1" applyFill="1" applyBorder="1" applyAlignment="1">
      <alignment horizontal="center" vertical="center" wrapText="1"/>
    </xf>
    <xf numFmtId="0" fontId="117" fillId="3" borderId="17" xfId="0" applyFont="1" applyFill="1" applyBorder="1" applyAlignment="1">
      <alignment horizontal="center" vertical="center" wrapText="1"/>
    </xf>
    <xf numFmtId="0" fontId="116" fillId="3" borderId="22" xfId="0" applyFont="1" applyFill="1" applyBorder="1" applyAlignment="1">
      <alignment horizontal="center" vertical="center"/>
    </xf>
    <xf numFmtId="165" fontId="76" fillId="2" borderId="25" xfId="3" applyFont="1" applyFill="1" applyBorder="1" applyAlignment="1">
      <alignment vertical="center"/>
    </xf>
    <xf numFmtId="165" fontId="76" fillId="4" borderId="19" xfId="3" applyFont="1" applyFill="1" applyBorder="1" applyAlignment="1">
      <alignment vertical="center"/>
    </xf>
    <xf numFmtId="165" fontId="118" fillId="17" borderId="24" xfId="3" applyFont="1" applyFill="1" applyBorder="1" applyAlignment="1">
      <alignment vertical="center"/>
    </xf>
    <xf numFmtId="0" fontId="73" fillId="3" borderId="23" xfId="2" applyFont="1" applyFill="1" applyBorder="1" applyAlignment="1">
      <alignment horizontal="center" vertical="center"/>
    </xf>
    <xf numFmtId="0" fontId="70" fillId="3" borderId="23" xfId="2" applyFont="1" applyFill="1" applyBorder="1" applyAlignment="1">
      <alignment horizontal="center" vertical="center"/>
    </xf>
    <xf numFmtId="0" fontId="84" fillId="3" borderId="23" xfId="0" applyFont="1" applyFill="1" applyBorder="1" applyAlignment="1">
      <alignment vertical="center" wrapText="1"/>
    </xf>
    <xf numFmtId="0" fontId="85" fillId="3" borderId="23" xfId="0" applyFont="1" applyFill="1" applyBorder="1" applyAlignment="1">
      <alignment vertical="center" wrapText="1"/>
    </xf>
    <xf numFmtId="165" fontId="86" fillId="3" borderId="23" xfId="3" applyFont="1" applyFill="1" applyBorder="1" applyAlignment="1">
      <alignment horizontal="right" vertical="center"/>
    </xf>
    <xf numFmtId="165" fontId="84" fillId="3" borderId="23" xfId="3" applyFont="1" applyFill="1" applyBorder="1" applyAlignment="1">
      <alignment horizontal="center" vertical="center"/>
    </xf>
    <xf numFmtId="165" fontId="84" fillId="3" borderId="23" xfId="3" applyFont="1" applyFill="1" applyBorder="1" applyAlignment="1">
      <alignment vertical="center"/>
    </xf>
    <xf numFmtId="165" fontId="115" fillId="19" borderId="24" xfId="3" applyFont="1" applyFill="1" applyBorder="1" applyAlignment="1">
      <alignment vertical="center"/>
    </xf>
    <xf numFmtId="165" fontId="119" fillId="2" borderId="0" xfId="3" applyFont="1" applyFill="1" applyBorder="1" applyAlignment="1">
      <alignment vertical="center"/>
    </xf>
    <xf numFmtId="165" fontId="76" fillId="20" borderId="23" xfId="3" applyFont="1" applyFill="1" applyBorder="1" applyAlignment="1">
      <alignment vertical="center"/>
    </xf>
    <xf numFmtId="165" fontId="120" fillId="4" borderId="3" xfId="0" applyNumberFormat="1" applyFont="1" applyFill="1" applyBorder="1" applyAlignment="1">
      <alignment horizontal="center" vertical="center"/>
    </xf>
    <xf numFmtId="165" fontId="120" fillId="4" borderId="4" xfId="0" applyNumberFormat="1" applyFont="1" applyFill="1" applyBorder="1" applyAlignment="1">
      <alignment horizontal="center" vertical="center"/>
    </xf>
    <xf numFmtId="165" fontId="121" fillId="12" borderId="26" xfId="0" applyNumberFormat="1" applyFont="1" applyFill="1" applyBorder="1" applyAlignment="1">
      <alignment horizontal="center" vertical="center"/>
    </xf>
    <xf numFmtId="165" fontId="122" fillId="21" borderId="26" xfId="0" applyNumberFormat="1" applyFont="1" applyFill="1" applyBorder="1" applyAlignment="1">
      <alignment horizontal="center" vertical="center"/>
    </xf>
    <xf numFmtId="164" fontId="110" fillId="2" borderId="0" xfId="0" applyNumberFormat="1" applyFont="1" applyFill="1"/>
    <xf numFmtId="0" fontId="129" fillId="3" borderId="22" xfId="0" applyFont="1" applyFill="1" applyBorder="1" applyAlignment="1">
      <alignment horizontal="center" vertical="center" wrapText="1"/>
    </xf>
    <xf numFmtId="165" fontId="130" fillId="2" borderId="0" xfId="0" applyNumberFormat="1" applyFont="1" applyFill="1" applyAlignment="1">
      <alignment vertical="center"/>
    </xf>
    <xf numFmtId="165" fontId="131" fillId="2" borderId="0" xfId="0" applyNumberFormat="1" applyFont="1" applyFill="1" applyAlignment="1">
      <alignment vertical="center"/>
    </xf>
    <xf numFmtId="165" fontId="121" fillId="12" borderId="27" xfId="0" applyNumberFormat="1" applyFont="1" applyFill="1" applyBorder="1" applyAlignment="1">
      <alignment horizontal="center" vertical="center"/>
    </xf>
    <xf numFmtId="165" fontId="132" fillId="4" borderId="1" xfId="0" applyNumberFormat="1" applyFont="1" applyFill="1" applyBorder="1" applyAlignment="1">
      <alignment vertical="center"/>
    </xf>
    <xf numFmtId="164" fontId="53" fillId="2" borderId="0" xfId="0" applyNumberFormat="1" applyFont="1" applyFill="1"/>
    <xf numFmtId="0" fontId="67" fillId="2" borderId="10" xfId="0" applyFont="1" applyFill="1" applyBorder="1"/>
    <xf numFmtId="0" fontId="67" fillId="2" borderId="11" xfId="0" applyFont="1" applyFill="1" applyBorder="1"/>
    <xf numFmtId="0" fontId="67" fillId="2" borderId="12" xfId="0" applyFont="1" applyFill="1" applyBorder="1"/>
    <xf numFmtId="0" fontId="67" fillId="2" borderId="13" xfId="0" applyFont="1" applyFill="1" applyBorder="1"/>
    <xf numFmtId="0" fontId="67" fillId="2" borderId="14" xfId="0" applyFont="1" applyFill="1" applyBorder="1"/>
    <xf numFmtId="0" fontId="138" fillId="4" borderId="3" xfId="0" applyFont="1" applyFill="1" applyBorder="1" applyAlignment="1">
      <alignment vertical="center"/>
    </xf>
    <xf numFmtId="0" fontId="0" fillId="2" borderId="10" xfId="0" applyFill="1" applyBorder="1"/>
    <xf numFmtId="0" fontId="67" fillId="2" borderId="7" xfId="0" applyFont="1" applyFill="1" applyBorder="1"/>
    <xf numFmtId="0" fontId="67" fillId="2" borderId="8" xfId="0" applyFont="1" applyFill="1" applyBorder="1"/>
    <xf numFmtId="0" fontId="67" fillId="2" borderId="9" xfId="0" applyFont="1" applyFill="1" applyBorder="1"/>
    <xf numFmtId="0" fontId="155" fillId="2" borderId="10" xfId="0" applyFont="1" applyFill="1" applyBorder="1" applyAlignment="1">
      <alignment horizontal="left" vertical="center" wrapText="1"/>
    </xf>
    <xf numFmtId="0" fontId="159" fillId="2" borderId="0" xfId="0" applyFont="1" applyFill="1" applyAlignment="1">
      <alignment horizontal="left" vertical="center" wrapText="1"/>
    </xf>
    <xf numFmtId="0" fontId="159" fillId="2" borderId="11" xfId="0" applyFont="1" applyFill="1" applyBorder="1" applyAlignment="1">
      <alignment horizontal="left" vertical="center" wrapText="1"/>
    </xf>
    <xf numFmtId="0" fontId="159" fillId="2" borderId="10" xfId="0" applyFont="1" applyFill="1" applyBorder="1" applyAlignment="1">
      <alignment horizontal="left" vertical="center" wrapText="1"/>
    </xf>
    <xf numFmtId="0" fontId="159" fillId="2" borderId="12" xfId="0" applyFont="1" applyFill="1" applyBorder="1" applyAlignment="1">
      <alignment horizontal="left" vertical="center" wrapText="1"/>
    </xf>
    <xf numFmtId="0" fontId="159" fillId="2" borderId="13" xfId="0" applyFont="1" applyFill="1" applyBorder="1" applyAlignment="1">
      <alignment horizontal="left" vertical="center" wrapText="1"/>
    </xf>
    <xf numFmtId="0" fontId="159" fillId="2" borderId="14" xfId="0" applyFont="1" applyFill="1" applyBorder="1" applyAlignment="1">
      <alignment horizontal="left" vertical="center" wrapText="1"/>
    </xf>
    <xf numFmtId="22" fontId="105" fillId="2" borderId="0" xfId="0" applyNumberFormat="1" applyFont="1" applyFill="1" applyAlignment="1">
      <alignment horizontal="center"/>
    </xf>
    <xf numFmtId="0" fontId="105" fillId="2" borderId="0" xfId="0" applyFont="1" applyFill="1" applyAlignment="1">
      <alignment horizontal="center"/>
    </xf>
    <xf numFmtId="0" fontId="106" fillId="2" borderId="0" xfId="0" applyFont="1" applyFill="1" applyAlignment="1">
      <alignment horizontal="center" vertical="center"/>
    </xf>
    <xf numFmtId="0" fontId="94" fillId="2" borderId="0" xfId="0" applyFont="1" applyFill="1" applyAlignment="1">
      <alignment horizontal="center"/>
    </xf>
    <xf numFmtId="0" fontId="71" fillId="0" borderId="24" xfId="2" applyFont="1" applyBorder="1" applyAlignment="1">
      <alignment horizontal="center" vertical="center"/>
    </xf>
    <xf numFmtId="0" fontId="71" fillId="4" borderId="24" xfId="2" applyFont="1" applyFill="1" applyBorder="1" applyAlignment="1">
      <alignment horizontal="center" vertical="center"/>
    </xf>
    <xf numFmtId="0" fontId="116" fillId="3" borderId="22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45" fillId="2" borderId="7" xfId="0" applyFont="1" applyFill="1" applyBorder="1" applyAlignment="1">
      <alignment horizontal="justify" vertical="center" wrapText="1"/>
    </xf>
    <xf numFmtId="0" fontId="153" fillId="2" borderId="8" xfId="0" applyFont="1" applyFill="1" applyBorder="1" applyAlignment="1">
      <alignment horizontal="justify" vertical="center" wrapText="1"/>
    </xf>
    <xf numFmtId="0" fontId="153" fillId="2" borderId="9" xfId="0" applyFont="1" applyFill="1" applyBorder="1" applyAlignment="1">
      <alignment horizontal="justify" vertical="center" wrapText="1"/>
    </xf>
    <xf numFmtId="0" fontId="153" fillId="2" borderId="10" xfId="0" applyFont="1" applyFill="1" applyBorder="1" applyAlignment="1">
      <alignment horizontal="justify" vertical="center" wrapText="1"/>
    </xf>
    <xf numFmtId="0" fontId="153" fillId="2" borderId="0" xfId="0" applyFont="1" applyFill="1" applyAlignment="1">
      <alignment horizontal="justify" vertical="center" wrapText="1"/>
    </xf>
    <xf numFmtId="0" fontId="153" fillId="2" borderId="11" xfId="0" applyFont="1" applyFill="1" applyBorder="1" applyAlignment="1">
      <alignment horizontal="justify" vertical="center" wrapText="1"/>
    </xf>
    <xf numFmtId="0" fontId="15" fillId="16" borderId="18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0" fontId="16" fillId="7" borderId="24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center"/>
    </xf>
    <xf numFmtId="0" fontId="15" fillId="14" borderId="24" xfId="0" applyFont="1" applyFill="1" applyBorder="1" applyAlignment="1">
      <alignment horizontal="center" vertical="center"/>
    </xf>
    <xf numFmtId="49" fontId="140" fillId="2" borderId="28" xfId="0" applyNumberFormat="1" applyFont="1" applyFill="1" applyBorder="1" applyAlignment="1">
      <alignment horizontal="center" vertical="center"/>
    </xf>
    <xf numFmtId="49" fontId="140" fillId="2" borderId="29" xfId="0" applyNumberFormat="1" applyFont="1" applyFill="1" applyBorder="1" applyAlignment="1">
      <alignment horizontal="center" vertical="center"/>
    </xf>
    <xf numFmtId="49" fontId="140" fillId="2" borderId="2" xfId="0" applyNumberFormat="1" applyFont="1" applyFill="1" applyBorder="1" applyAlignment="1">
      <alignment horizontal="center" vertical="center"/>
    </xf>
    <xf numFmtId="0" fontId="133" fillId="4" borderId="4" xfId="0" applyFont="1" applyFill="1" applyBorder="1" applyAlignment="1">
      <alignment horizontal="center" vertical="center"/>
    </xf>
    <xf numFmtId="0" fontId="133" fillId="4" borderId="5" xfId="0" applyFont="1" applyFill="1" applyBorder="1" applyAlignment="1">
      <alignment horizontal="center" vertical="center"/>
    </xf>
    <xf numFmtId="0" fontId="133" fillId="4" borderId="6" xfId="0" applyFont="1" applyFill="1" applyBorder="1" applyAlignment="1">
      <alignment horizontal="center" vertical="center"/>
    </xf>
    <xf numFmtId="164" fontId="133" fillId="2" borderId="4" xfId="1" applyFont="1" applyFill="1" applyBorder="1" applyAlignment="1">
      <alignment horizontal="center" vertical="center"/>
    </xf>
    <xf numFmtId="164" fontId="133" fillId="2" borderId="5" xfId="1" applyFont="1" applyFill="1" applyBorder="1" applyAlignment="1">
      <alignment horizontal="center" vertical="center"/>
    </xf>
    <xf numFmtId="164" fontId="133" fillId="2" borderId="6" xfId="1" applyFont="1" applyFill="1" applyBorder="1" applyAlignment="1">
      <alignment horizontal="center" vertical="center"/>
    </xf>
    <xf numFmtId="17" fontId="135" fillId="2" borderId="4" xfId="0" applyNumberFormat="1" applyFont="1" applyFill="1" applyBorder="1" applyAlignment="1">
      <alignment horizontal="center"/>
    </xf>
    <xf numFmtId="0" fontId="135" fillId="2" borderId="5" xfId="0" applyFont="1" applyFill="1" applyBorder="1" applyAlignment="1">
      <alignment horizontal="center"/>
    </xf>
    <xf numFmtId="0" fontId="135" fillId="2" borderId="6" xfId="0" applyFont="1" applyFill="1" applyBorder="1" applyAlignment="1">
      <alignment horizontal="center"/>
    </xf>
    <xf numFmtId="0" fontId="134" fillId="4" borderId="28" xfId="0" applyFont="1" applyFill="1" applyBorder="1" applyAlignment="1">
      <alignment horizontal="center" vertical="center"/>
    </xf>
    <xf numFmtId="0" fontId="134" fillId="4" borderId="29" xfId="0" applyFont="1" applyFill="1" applyBorder="1" applyAlignment="1">
      <alignment horizontal="center" vertical="center"/>
    </xf>
    <xf numFmtId="0" fontId="134" fillId="4" borderId="2" xfId="0" applyFont="1" applyFill="1" applyBorder="1" applyAlignment="1">
      <alignment horizontal="center" vertical="center"/>
    </xf>
    <xf numFmtId="164" fontId="136" fillId="2" borderId="7" xfId="1" applyFont="1" applyFill="1" applyBorder="1" applyAlignment="1">
      <alignment horizontal="center" vertical="center"/>
    </xf>
    <xf numFmtId="164" fontId="136" fillId="2" borderId="8" xfId="1" applyFont="1" applyFill="1" applyBorder="1" applyAlignment="1">
      <alignment horizontal="center" vertical="center"/>
    </xf>
    <xf numFmtId="164" fontId="136" fillId="2" borderId="9" xfId="1" applyFont="1" applyFill="1" applyBorder="1" applyAlignment="1">
      <alignment horizontal="center" vertical="center"/>
    </xf>
    <xf numFmtId="164" fontId="136" fillId="2" borderId="10" xfId="1" applyFont="1" applyFill="1" applyBorder="1" applyAlignment="1">
      <alignment horizontal="center" vertical="center"/>
    </xf>
    <xf numFmtId="164" fontId="136" fillId="2" borderId="0" xfId="1" applyFont="1" applyFill="1" applyBorder="1" applyAlignment="1">
      <alignment horizontal="center" vertical="center"/>
    </xf>
    <xf numFmtId="164" fontId="136" fillId="2" borderId="11" xfId="1" applyFont="1" applyFill="1" applyBorder="1" applyAlignment="1">
      <alignment horizontal="center" vertical="center"/>
    </xf>
    <xf numFmtId="164" fontId="136" fillId="2" borderId="12" xfId="1" applyFont="1" applyFill="1" applyBorder="1" applyAlignment="1">
      <alignment horizontal="center" vertical="center"/>
    </xf>
    <xf numFmtId="164" fontId="136" fillId="2" borderId="13" xfId="1" applyFont="1" applyFill="1" applyBorder="1" applyAlignment="1">
      <alignment horizontal="center" vertical="center"/>
    </xf>
    <xf numFmtId="164" fontId="136" fillId="2" borderId="14" xfId="1" applyFont="1" applyFill="1" applyBorder="1" applyAlignment="1">
      <alignment horizontal="center" vertical="center"/>
    </xf>
    <xf numFmtId="0" fontId="136" fillId="2" borderId="7" xfId="0" applyFont="1" applyFill="1" applyBorder="1" applyAlignment="1">
      <alignment horizontal="center" vertical="center" wrapText="1"/>
    </xf>
    <xf numFmtId="0" fontId="136" fillId="2" borderId="8" xfId="0" applyFont="1" applyFill="1" applyBorder="1" applyAlignment="1">
      <alignment horizontal="center" vertical="center" wrapText="1"/>
    </xf>
    <xf numFmtId="0" fontId="136" fillId="2" borderId="9" xfId="0" applyFont="1" applyFill="1" applyBorder="1" applyAlignment="1">
      <alignment horizontal="center" vertical="center" wrapText="1"/>
    </xf>
    <xf numFmtId="0" fontId="136" fillId="2" borderId="10" xfId="0" applyFont="1" applyFill="1" applyBorder="1" applyAlignment="1">
      <alignment horizontal="center" vertical="center" wrapText="1"/>
    </xf>
    <xf numFmtId="0" fontId="136" fillId="2" borderId="0" xfId="0" applyFont="1" applyFill="1" applyAlignment="1">
      <alignment horizontal="center" vertical="center" wrapText="1"/>
    </xf>
    <xf numFmtId="0" fontId="136" fillId="2" borderId="11" xfId="0" applyFont="1" applyFill="1" applyBorder="1" applyAlignment="1">
      <alignment horizontal="center" vertical="center" wrapText="1"/>
    </xf>
    <xf numFmtId="0" fontId="136" fillId="2" borderId="12" xfId="0" applyFont="1" applyFill="1" applyBorder="1" applyAlignment="1">
      <alignment horizontal="center" vertical="center" wrapText="1"/>
    </xf>
    <xf numFmtId="0" fontId="136" fillId="2" borderId="13" xfId="0" applyFont="1" applyFill="1" applyBorder="1" applyAlignment="1">
      <alignment horizontal="center" vertical="center" wrapText="1"/>
    </xf>
    <xf numFmtId="0" fontId="136" fillId="2" borderId="14" xfId="0" applyFont="1" applyFill="1" applyBorder="1" applyAlignment="1">
      <alignment horizontal="center" vertical="center" wrapText="1"/>
    </xf>
    <xf numFmtId="49" fontId="139" fillId="2" borderId="28" xfId="0" applyNumberFormat="1" applyFont="1" applyFill="1" applyBorder="1" applyAlignment="1">
      <alignment horizontal="center" vertical="center"/>
    </xf>
    <xf numFmtId="49" fontId="139" fillId="2" borderId="29" xfId="0" applyNumberFormat="1" applyFont="1" applyFill="1" applyBorder="1" applyAlignment="1">
      <alignment horizontal="center" vertical="center"/>
    </xf>
    <xf numFmtId="49" fontId="139" fillId="2" borderId="2" xfId="0" applyNumberFormat="1" applyFont="1" applyFill="1" applyBorder="1" applyAlignment="1">
      <alignment horizontal="center" vertical="center"/>
    </xf>
    <xf numFmtId="0" fontId="135" fillId="2" borderId="4" xfId="0" applyFont="1" applyFill="1" applyBorder="1" applyAlignment="1">
      <alignment horizontal="center"/>
    </xf>
    <xf numFmtId="0" fontId="137" fillId="2" borderId="7" xfId="0" applyFont="1" applyFill="1" applyBorder="1" applyAlignment="1">
      <alignment horizontal="center" vertical="center" wrapText="1"/>
    </xf>
    <xf numFmtId="0" fontId="137" fillId="2" borderId="8" xfId="0" applyFont="1" applyFill="1" applyBorder="1" applyAlignment="1">
      <alignment horizontal="center" vertical="center" wrapText="1"/>
    </xf>
    <xf numFmtId="0" fontId="137" fillId="2" borderId="9" xfId="0" applyFont="1" applyFill="1" applyBorder="1" applyAlignment="1">
      <alignment horizontal="center" vertical="center" wrapText="1"/>
    </xf>
    <xf numFmtId="0" fontId="137" fillId="2" borderId="10" xfId="0" applyFont="1" applyFill="1" applyBorder="1" applyAlignment="1">
      <alignment horizontal="center" vertical="center" wrapText="1"/>
    </xf>
    <xf numFmtId="0" fontId="137" fillId="2" borderId="0" xfId="0" applyFont="1" applyFill="1" applyAlignment="1">
      <alignment horizontal="center" vertical="center" wrapText="1"/>
    </xf>
    <xf numFmtId="0" fontId="137" fillId="2" borderId="11" xfId="0" applyFont="1" applyFill="1" applyBorder="1" applyAlignment="1">
      <alignment horizontal="center" vertical="center" wrapText="1"/>
    </xf>
    <xf numFmtId="0" fontId="137" fillId="2" borderId="12" xfId="0" applyFont="1" applyFill="1" applyBorder="1" applyAlignment="1">
      <alignment horizontal="center" vertical="center" wrapText="1"/>
    </xf>
    <xf numFmtId="0" fontId="137" fillId="2" borderId="13" xfId="0" applyFont="1" applyFill="1" applyBorder="1" applyAlignment="1">
      <alignment horizontal="center" vertical="center" wrapText="1"/>
    </xf>
    <xf numFmtId="0" fontId="137" fillId="2" borderId="14" xfId="0" applyFont="1" applyFill="1" applyBorder="1" applyAlignment="1">
      <alignment horizontal="center" vertical="center" wrapText="1"/>
    </xf>
    <xf numFmtId="164" fontId="142" fillId="2" borderId="4" xfId="1" applyFont="1" applyFill="1" applyBorder="1" applyAlignment="1">
      <alignment horizontal="center" vertical="center"/>
    </xf>
    <xf numFmtId="164" fontId="142" fillId="2" borderId="5" xfId="1" applyFont="1" applyFill="1" applyBorder="1" applyAlignment="1">
      <alignment horizontal="center" vertical="center"/>
    </xf>
    <xf numFmtId="164" fontId="142" fillId="2" borderId="6" xfId="1" applyFont="1" applyFill="1" applyBorder="1" applyAlignment="1">
      <alignment horizontal="center" vertical="center"/>
    </xf>
    <xf numFmtId="0" fontId="143" fillId="2" borderId="4" xfId="0" applyFont="1" applyFill="1" applyBorder="1" applyAlignment="1">
      <alignment horizontal="center"/>
    </xf>
    <xf numFmtId="0" fontId="143" fillId="2" borderId="5" xfId="0" applyFont="1" applyFill="1" applyBorder="1" applyAlignment="1">
      <alignment horizontal="center"/>
    </xf>
    <xf numFmtId="0" fontId="143" fillId="2" borderId="6" xfId="0" applyFont="1" applyFill="1" applyBorder="1" applyAlignment="1">
      <alignment horizontal="center"/>
    </xf>
    <xf numFmtId="164" fontId="137" fillId="2" borderId="7" xfId="1" applyFont="1" applyFill="1" applyBorder="1" applyAlignment="1">
      <alignment horizontal="center" vertical="center"/>
    </xf>
    <xf numFmtId="164" fontId="137" fillId="2" borderId="8" xfId="1" applyFont="1" applyFill="1" applyBorder="1" applyAlignment="1">
      <alignment horizontal="center" vertical="center"/>
    </xf>
    <xf numFmtId="164" fontId="137" fillId="2" borderId="9" xfId="1" applyFont="1" applyFill="1" applyBorder="1" applyAlignment="1">
      <alignment horizontal="center" vertical="center"/>
    </xf>
    <xf numFmtId="164" fontId="137" fillId="2" borderId="10" xfId="1" applyFont="1" applyFill="1" applyBorder="1" applyAlignment="1">
      <alignment horizontal="center" vertical="center"/>
    </xf>
    <xf numFmtId="164" fontId="137" fillId="2" borderId="0" xfId="1" applyFont="1" applyFill="1" applyBorder="1" applyAlignment="1">
      <alignment horizontal="center" vertical="center"/>
    </xf>
    <xf numFmtId="164" fontId="137" fillId="2" borderId="11" xfId="1" applyFont="1" applyFill="1" applyBorder="1" applyAlignment="1">
      <alignment horizontal="center" vertical="center"/>
    </xf>
    <xf numFmtId="164" fontId="137" fillId="2" borderId="12" xfId="1" applyFont="1" applyFill="1" applyBorder="1" applyAlignment="1">
      <alignment horizontal="center" vertical="center"/>
    </xf>
    <xf numFmtId="164" fontId="137" fillId="2" borderId="13" xfId="1" applyFont="1" applyFill="1" applyBorder="1" applyAlignment="1">
      <alignment horizontal="center" vertical="center"/>
    </xf>
    <xf numFmtId="164" fontId="137" fillId="2" borderId="14" xfId="1" applyFont="1" applyFill="1" applyBorder="1" applyAlignment="1">
      <alignment horizontal="center" vertical="center"/>
    </xf>
    <xf numFmtId="17" fontId="143" fillId="2" borderId="4" xfId="0" applyNumberFormat="1" applyFont="1" applyFill="1" applyBorder="1" applyAlignment="1">
      <alignment horizontal="center"/>
    </xf>
    <xf numFmtId="0" fontId="123" fillId="2" borderId="10" xfId="0" applyFont="1" applyFill="1" applyBorder="1" applyAlignment="1">
      <alignment horizontal="left" vertical="center" wrapText="1"/>
    </xf>
    <xf numFmtId="0" fontId="128" fillId="2" borderId="0" xfId="0" applyFont="1" applyFill="1" applyAlignment="1">
      <alignment horizontal="left" vertical="center" wrapText="1"/>
    </xf>
    <xf numFmtId="0" fontId="128" fillId="2" borderId="11" xfId="0" applyFont="1" applyFill="1" applyBorder="1" applyAlignment="1">
      <alignment horizontal="left" vertical="center" wrapText="1"/>
    </xf>
    <xf numFmtId="0" fontId="128" fillId="2" borderId="10" xfId="0" applyFont="1" applyFill="1" applyBorder="1" applyAlignment="1">
      <alignment horizontal="left" vertical="center" wrapText="1"/>
    </xf>
    <xf numFmtId="0" fontId="47" fillId="0" borderId="4" xfId="2" applyFont="1" applyBorder="1" applyAlignment="1">
      <alignment horizontal="center" vertical="center"/>
    </xf>
    <xf numFmtId="0" fontId="47" fillId="0" borderId="6" xfId="2" applyFont="1" applyBorder="1" applyAlignment="1">
      <alignment horizontal="center" vertical="center"/>
    </xf>
    <xf numFmtId="22" fontId="51" fillId="2" borderId="0" xfId="0" applyNumberFormat="1" applyFont="1" applyFill="1" applyAlignment="1">
      <alignment horizontal="center"/>
    </xf>
    <xf numFmtId="0" fontId="51" fillId="2" borderId="0" xfId="0" applyFont="1" applyFill="1" applyAlignment="1">
      <alignment horizontal="center"/>
    </xf>
    <xf numFmtId="0" fontId="40" fillId="2" borderId="0" xfId="0" applyFont="1" applyFill="1" applyAlignment="1">
      <alignment horizontal="center" vertical="center"/>
    </xf>
    <xf numFmtId="0" fontId="36" fillId="2" borderId="0" xfId="0" applyFont="1" applyFill="1" applyAlignment="1">
      <alignment horizont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7" fillId="4" borderId="4" xfId="2" applyFont="1" applyFill="1" applyBorder="1" applyAlignment="1">
      <alignment horizontal="center" vertical="center"/>
    </xf>
    <xf numFmtId="0" fontId="7" fillId="4" borderId="6" xfId="2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60" fillId="4" borderId="7" xfId="0" applyFont="1" applyFill="1" applyBorder="1" applyAlignment="1">
      <alignment horizontal="justify" vertical="center" wrapText="1"/>
    </xf>
    <xf numFmtId="0" fontId="60" fillId="4" borderId="8" xfId="0" applyFont="1" applyFill="1" applyBorder="1" applyAlignment="1">
      <alignment horizontal="justify" vertical="center" wrapText="1"/>
    </xf>
    <xf numFmtId="0" fontId="60" fillId="4" borderId="9" xfId="0" applyFont="1" applyFill="1" applyBorder="1" applyAlignment="1">
      <alignment horizontal="justify" vertical="center" wrapText="1"/>
    </xf>
    <xf numFmtId="0" fontId="60" fillId="4" borderId="10" xfId="0" applyFont="1" applyFill="1" applyBorder="1" applyAlignment="1">
      <alignment horizontal="justify" vertical="center" wrapText="1"/>
    </xf>
    <xf numFmtId="0" fontId="60" fillId="4" borderId="0" xfId="0" applyFont="1" applyFill="1" applyAlignment="1">
      <alignment horizontal="justify" vertical="center" wrapText="1"/>
    </xf>
    <xf numFmtId="0" fontId="60" fillId="4" borderId="11" xfId="0" applyFont="1" applyFill="1" applyBorder="1" applyAlignment="1">
      <alignment horizontal="justify" vertical="center" wrapText="1"/>
    </xf>
    <xf numFmtId="0" fontId="60" fillId="4" borderId="12" xfId="0" applyFont="1" applyFill="1" applyBorder="1" applyAlignment="1">
      <alignment horizontal="justify" vertical="center" wrapText="1"/>
    </xf>
    <xf numFmtId="0" fontId="60" fillId="4" borderId="13" xfId="0" applyFont="1" applyFill="1" applyBorder="1" applyAlignment="1">
      <alignment horizontal="justify" vertical="center" wrapText="1"/>
    </xf>
    <xf numFmtId="0" fontId="60" fillId="4" borderId="14" xfId="0" applyFont="1" applyFill="1" applyBorder="1" applyAlignment="1">
      <alignment horizontal="justify" vertical="center" wrapText="1"/>
    </xf>
    <xf numFmtId="0" fontId="15" fillId="5" borderId="3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center" vertical="center"/>
    </xf>
    <xf numFmtId="0" fontId="15" fillId="11" borderId="4" xfId="0" applyFont="1" applyFill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/>
    </xf>
    <xf numFmtId="0" fontId="15" fillId="11" borderId="6" xfId="0" applyFont="1" applyFill="1" applyBorder="1" applyAlignment="1">
      <alignment horizontal="center" vertical="center"/>
    </xf>
  </cellXfs>
  <cellStyles count="4">
    <cellStyle name="Moneda" xfId="1" builtinId="4"/>
    <cellStyle name="Moneda 2" xfId="3" xr:uid="{76B33F81-B63C-4EE3-872E-25E42589EC28}"/>
    <cellStyle name="Normal" xfId="0" builtinId="0"/>
    <cellStyle name="Normal 2" xfId="2" xr:uid="{211F09EA-2669-41D5-9534-5E96B025AF3D}"/>
  </cellStyles>
  <dxfs count="0"/>
  <tableStyles count="0" defaultTableStyle="TableStyleMedium2" defaultPivotStyle="PivotStyleLight16"/>
  <colors>
    <mruColors>
      <color rgb="FFFFFFFF"/>
      <color rgb="FF030671"/>
      <color rgb="FFE8C5FF"/>
      <color rgb="FF7A5A00"/>
      <color rgb="FF765700"/>
      <color rgb="FFFED6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358185</xdr:colOff>
      <xdr:row>5</xdr:row>
      <xdr:rowOff>66681</xdr:rowOff>
    </xdr:from>
    <xdr:ext cx="1798620" cy="1221441"/>
    <xdr:pic>
      <xdr:nvPicPr>
        <xdr:cNvPr id="2" name="Imagen 1">
          <a:extLst>
            <a:ext uri="{FF2B5EF4-FFF2-40B4-BE49-F238E27FC236}">
              <a16:creationId xmlns:a16="http://schemas.microsoft.com/office/drawing/2014/main" id="{DB7F1487-CFAC-45BC-B8BD-93540CEF3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91367" y="1798499"/>
          <a:ext cx="1798620" cy="1221441"/>
        </a:xfrm>
        <a:prstGeom prst="rect">
          <a:avLst/>
        </a:prstGeom>
      </xdr:spPr>
    </xdr:pic>
    <xdr:clientData/>
  </xdr:oneCellAnchor>
  <xdr:twoCellAnchor editAs="oneCell">
    <xdr:from>
      <xdr:col>17</xdr:col>
      <xdr:colOff>687797</xdr:colOff>
      <xdr:row>5</xdr:row>
      <xdr:rowOff>68135</xdr:rowOff>
    </xdr:from>
    <xdr:to>
      <xdr:col>19</xdr:col>
      <xdr:colOff>743361</xdr:colOff>
      <xdr:row>7</xdr:row>
      <xdr:rowOff>359286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4116C2B-81B6-47A4-95AB-9B1E8EA91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581933" y="1799953"/>
          <a:ext cx="2770189" cy="1174378"/>
        </a:xfrm>
        <a:prstGeom prst="rect">
          <a:avLst/>
        </a:prstGeom>
      </xdr:spPr>
    </xdr:pic>
    <xdr:clientData/>
  </xdr:twoCellAnchor>
  <xdr:twoCellAnchor>
    <xdr:from>
      <xdr:col>15</xdr:col>
      <xdr:colOff>796636</xdr:colOff>
      <xdr:row>8</xdr:row>
      <xdr:rowOff>211666</xdr:rowOff>
    </xdr:from>
    <xdr:to>
      <xdr:col>22</xdr:col>
      <xdr:colOff>1056408</xdr:colOff>
      <xdr:row>8</xdr:row>
      <xdr:rowOff>329046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DAB5B7BB-77F8-43B4-BF2A-DF31737538A6}"/>
            </a:ext>
          </a:extLst>
        </xdr:cNvPr>
        <xdr:cNvGrpSpPr/>
      </xdr:nvGrpSpPr>
      <xdr:grpSpPr>
        <a:xfrm>
          <a:off x="18010909" y="3138439"/>
          <a:ext cx="9057408" cy="117380"/>
          <a:chOff x="0" y="0"/>
          <a:chExt cx="5490190" cy="212370"/>
        </a:xfrm>
      </xdr:grpSpPr>
      <xdr:sp macro="" textlink="">
        <xdr:nvSpPr>
          <xdr:cNvPr id="8" name="1 Rectángulo">
            <a:extLst>
              <a:ext uri="{FF2B5EF4-FFF2-40B4-BE49-F238E27FC236}">
                <a16:creationId xmlns:a16="http://schemas.microsoft.com/office/drawing/2014/main" id="{081D904D-29D9-1A87-9387-5E13DF71CEC0}"/>
              </a:ext>
            </a:extLst>
          </xdr:cNvPr>
          <xdr:cNvSpPr/>
        </xdr:nvSpPr>
        <xdr:spPr>
          <a:xfrm>
            <a:off x="0" y="0"/>
            <a:ext cx="5490190" cy="71145"/>
          </a:xfrm>
          <a:prstGeom prst="rect">
            <a:avLst/>
          </a:prstGeom>
          <a:solidFill>
            <a:srgbClr val="0070C0"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  <xdr:sp macro="" textlink="">
        <xdr:nvSpPr>
          <xdr:cNvPr id="9" name="1 Rectángulo">
            <a:extLst>
              <a:ext uri="{FF2B5EF4-FFF2-40B4-BE49-F238E27FC236}">
                <a16:creationId xmlns:a16="http://schemas.microsoft.com/office/drawing/2014/main" id="{77E3C254-900B-DD7E-210C-64F3E93E9D61}"/>
              </a:ext>
            </a:extLst>
          </xdr:cNvPr>
          <xdr:cNvSpPr/>
        </xdr:nvSpPr>
        <xdr:spPr>
          <a:xfrm>
            <a:off x="0" y="106924"/>
            <a:ext cx="5490190" cy="105446"/>
          </a:xfrm>
          <a:prstGeom prst="rect">
            <a:avLst/>
          </a:prstGeom>
          <a:solidFill>
            <a:srgbClr val="F79646">
              <a:lumMod val="50000"/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</xdr:grpSp>
    <xdr:clientData/>
  </xdr:twoCellAnchor>
  <xdr:twoCellAnchor>
    <xdr:from>
      <xdr:col>1</xdr:col>
      <xdr:colOff>0</xdr:colOff>
      <xdr:row>8</xdr:row>
      <xdr:rowOff>200396</xdr:rowOff>
    </xdr:from>
    <xdr:to>
      <xdr:col>6</xdr:col>
      <xdr:colOff>597352</xdr:colOff>
      <xdr:row>8</xdr:row>
      <xdr:rowOff>309253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3A4C8D2C-C757-4899-B3B1-732863155C01}"/>
            </a:ext>
          </a:extLst>
        </xdr:cNvPr>
        <xdr:cNvGrpSpPr/>
      </xdr:nvGrpSpPr>
      <xdr:grpSpPr>
        <a:xfrm>
          <a:off x="34636" y="3127169"/>
          <a:ext cx="7429500" cy="108857"/>
          <a:chOff x="0" y="0"/>
          <a:chExt cx="5490190" cy="212370"/>
        </a:xfrm>
      </xdr:grpSpPr>
      <xdr:sp macro="" textlink="">
        <xdr:nvSpPr>
          <xdr:cNvPr id="11" name="1 Rectángulo">
            <a:extLst>
              <a:ext uri="{FF2B5EF4-FFF2-40B4-BE49-F238E27FC236}">
                <a16:creationId xmlns:a16="http://schemas.microsoft.com/office/drawing/2014/main" id="{1290A48E-37E4-4F73-D42B-3B6D199C27DA}"/>
              </a:ext>
            </a:extLst>
          </xdr:cNvPr>
          <xdr:cNvSpPr/>
        </xdr:nvSpPr>
        <xdr:spPr>
          <a:xfrm>
            <a:off x="0" y="0"/>
            <a:ext cx="5490190" cy="71145"/>
          </a:xfrm>
          <a:prstGeom prst="rect">
            <a:avLst/>
          </a:prstGeom>
          <a:solidFill>
            <a:srgbClr val="0070C0"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  <xdr:sp macro="" textlink="">
        <xdr:nvSpPr>
          <xdr:cNvPr id="12" name="1 Rectángulo">
            <a:extLst>
              <a:ext uri="{FF2B5EF4-FFF2-40B4-BE49-F238E27FC236}">
                <a16:creationId xmlns:a16="http://schemas.microsoft.com/office/drawing/2014/main" id="{503A3C5A-6F1B-C051-CAD1-39118E3162BB}"/>
              </a:ext>
            </a:extLst>
          </xdr:cNvPr>
          <xdr:cNvSpPr/>
        </xdr:nvSpPr>
        <xdr:spPr>
          <a:xfrm>
            <a:off x="0" y="106924"/>
            <a:ext cx="5490190" cy="105446"/>
          </a:xfrm>
          <a:prstGeom prst="rect">
            <a:avLst/>
          </a:prstGeom>
          <a:solidFill>
            <a:srgbClr val="F79646">
              <a:lumMod val="50000"/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374759</xdr:colOff>
      <xdr:row>2</xdr:row>
      <xdr:rowOff>134471</xdr:rowOff>
    </xdr:from>
    <xdr:ext cx="1798620" cy="1221441"/>
    <xdr:pic>
      <xdr:nvPicPr>
        <xdr:cNvPr id="2" name="Imagen 1">
          <a:extLst>
            <a:ext uri="{FF2B5EF4-FFF2-40B4-BE49-F238E27FC236}">
              <a16:creationId xmlns:a16="http://schemas.microsoft.com/office/drawing/2014/main" id="{444AC486-E964-41F1-AA57-2B437939F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96234" y="963146"/>
          <a:ext cx="1798620" cy="1221441"/>
        </a:xfrm>
        <a:prstGeom prst="rect">
          <a:avLst/>
        </a:prstGeom>
      </xdr:spPr>
    </xdr:pic>
    <xdr:clientData/>
  </xdr:oneCellAnchor>
  <xdr:twoCellAnchor editAs="oneCell">
    <xdr:from>
      <xdr:col>14</xdr:col>
      <xdr:colOff>790000</xdr:colOff>
      <xdr:row>2</xdr:row>
      <xdr:rowOff>89646</xdr:rowOff>
    </xdr:from>
    <xdr:to>
      <xdr:col>17</xdr:col>
      <xdr:colOff>381560</xdr:colOff>
      <xdr:row>5</xdr:row>
      <xdr:rowOff>44824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4D537C-B653-4EA2-A250-613610808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20600" y="918321"/>
          <a:ext cx="2782435" cy="115532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63232</xdr:rowOff>
    </xdr:from>
    <xdr:to>
      <xdr:col>20</xdr:col>
      <xdr:colOff>33618</xdr:colOff>
      <xdr:row>202</xdr:row>
      <xdr:rowOff>171979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79ACE859-CA06-41D0-8B6E-7CB3CF1C8E01}"/>
            </a:ext>
          </a:extLst>
        </xdr:cNvPr>
        <xdr:cNvGrpSpPr/>
      </xdr:nvGrpSpPr>
      <xdr:grpSpPr>
        <a:xfrm>
          <a:off x="0" y="152965940"/>
          <a:ext cx="21742681" cy="108747"/>
          <a:chOff x="0" y="0"/>
          <a:chExt cx="5490190" cy="212370"/>
        </a:xfrm>
      </xdr:grpSpPr>
      <xdr:sp macro="" textlink="">
        <xdr:nvSpPr>
          <xdr:cNvPr id="5" name="1 Rectángulo">
            <a:extLst>
              <a:ext uri="{FF2B5EF4-FFF2-40B4-BE49-F238E27FC236}">
                <a16:creationId xmlns:a16="http://schemas.microsoft.com/office/drawing/2014/main" id="{1C124832-1A26-F123-7C8D-98896B708923}"/>
              </a:ext>
            </a:extLst>
          </xdr:cNvPr>
          <xdr:cNvSpPr/>
        </xdr:nvSpPr>
        <xdr:spPr>
          <a:xfrm>
            <a:off x="0" y="0"/>
            <a:ext cx="5490190" cy="71145"/>
          </a:xfrm>
          <a:prstGeom prst="rect">
            <a:avLst/>
          </a:prstGeom>
          <a:solidFill>
            <a:srgbClr val="0070C0"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  <xdr:sp macro="" textlink="">
        <xdr:nvSpPr>
          <xdr:cNvPr id="6" name="1 Rectángulo">
            <a:extLst>
              <a:ext uri="{FF2B5EF4-FFF2-40B4-BE49-F238E27FC236}">
                <a16:creationId xmlns:a16="http://schemas.microsoft.com/office/drawing/2014/main" id="{BCB41244-6D99-5027-C7C5-A09CBC786F36}"/>
              </a:ext>
            </a:extLst>
          </xdr:cNvPr>
          <xdr:cNvSpPr/>
        </xdr:nvSpPr>
        <xdr:spPr>
          <a:xfrm>
            <a:off x="0" y="106924"/>
            <a:ext cx="5490190" cy="105446"/>
          </a:xfrm>
          <a:prstGeom prst="rect">
            <a:avLst/>
          </a:prstGeom>
          <a:solidFill>
            <a:srgbClr val="F79646">
              <a:lumMod val="50000"/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</xdr:grpSp>
    <xdr:clientData/>
  </xdr:twoCellAnchor>
  <xdr:twoCellAnchor>
    <xdr:from>
      <xdr:col>12</xdr:col>
      <xdr:colOff>605118</xdr:colOff>
      <xdr:row>8</xdr:row>
      <xdr:rowOff>211666</xdr:rowOff>
    </xdr:from>
    <xdr:to>
      <xdr:col>20</xdr:col>
      <xdr:colOff>8803</xdr:colOff>
      <xdr:row>8</xdr:row>
      <xdr:rowOff>324970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4A310E01-ED40-4591-AB1A-40D50205B6B0}"/>
            </a:ext>
          </a:extLst>
        </xdr:cNvPr>
        <xdr:cNvGrpSpPr/>
      </xdr:nvGrpSpPr>
      <xdr:grpSpPr>
        <a:xfrm>
          <a:off x="14826472" y="3598333"/>
          <a:ext cx="6891394" cy="113304"/>
          <a:chOff x="0" y="0"/>
          <a:chExt cx="5490190" cy="212370"/>
        </a:xfrm>
      </xdr:grpSpPr>
      <xdr:sp macro="" textlink="">
        <xdr:nvSpPr>
          <xdr:cNvPr id="8" name="1 Rectángulo">
            <a:extLst>
              <a:ext uri="{FF2B5EF4-FFF2-40B4-BE49-F238E27FC236}">
                <a16:creationId xmlns:a16="http://schemas.microsoft.com/office/drawing/2014/main" id="{0260014C-16A2-23A0-FEC7-19E0F3579322}"/>
              </a:ext>
            </a:extLst>
          </xdr:cNvPr>
          <xdr:cNvSpPr/>
        </xdr:nvSpPr>
        <xdr:spPr>
          <a:xfrm>
            <a:off x="0" y="0"/>
            <a:ext cx="5490190" cy="71145"/>
          </a:xfrm>
          <a:prstGeom prst="rect">
            <a:avLst/>
          </a:prstGeom>
          <a:solidFill>
            <a:srgbClr val="0070C0"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  <xdr:sp macro="" textlink="">
        <xdr:nvSpPr>
          <xdr:cNvPr id="9" name="1 Rectángulo">
            <a:extLst>
              <a:ext uri="{FF2B5EF4-FFF2-40B4-BE49-F238E27FC236}">
                <a16:creationId xmlns:a16="http://schemas.microsoft.com/office/drawing/2014/main" id="{B8F6BD09-1540-0AAC-EED4-DA6857F8FDBA}"/>
              </a:ext>
            </a:extLst>
          </xdr:cNvPr>
          <xdr:cNvSpPr/>
        </xdr:nvSpPr>
        <xdr:spPr>
          <a:xfrm>
            <a:off x="0" y="106924"/>
            <a:ext cx="5490190" cy="105446"/>
          </a:xfrm>
          <a:prstGeom prst="rect">
            <a:avLst/>
          </a:prstGeom>
          <a:solidFill>
            <a:srgbClr val="F79646">
              <a:lumMod val="50000"/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</xdr:grpSp>
    <xdr:clientData/>
  </xdr:twoCellAnchor>
  <xdr:twoCellAnchor>
    <xdr:from>
      <xdr:col>0</xdr:col>
      <xdr:colOff>0</xdr:colOff>
      <xdr:row>8</xdr:row>
      <xdr:rowOff>179295</xdr:rowOff>
    </xdr:from>
    <xdr:to>
      <xdr:col>4</xdr:col>
      <xdr:colOff>1255059</xdr:colOff>
      <xdr:row>8</xdr:row>
      <xdr:rowOff>313765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90696467-DC94-4ACA-81FF-9113A0649280}"/>
            </a:ext>
          </a:extLst>
        </xdr:cNvPr>
        <xdr:cNvGrpSpPr/>
      </xdr:nvGrpSpPr>
      <xdr:grpSpPr>
        <a:xfrm>
          <a:off x="0" y="3565962"/>
          <a:ext cx="7168497" cy="134470"/>
          <a:chOff x="0" y="0"/>
          <a:chExt cx="5490190" cy="212370"/>
        </a:xfrm>
      </xdr:grpSpPr>
      <xdr:sp macro="" textlink="">
        <xdr:nvSpPr>
          <xdr:cNvPr id="11" name="1 Rectángulo">
            <a:extLst>
              <a:ext uri="{FF2B5EF4-FFF2-40B4-BE49-F238E27FC236}">
                <a16:creationId xmlns:a16="http://schemas.microsoft.com/office/drawing/2014/main" id="{707DAEE2-1D90-5637-4832-E0A1F21BF617}"/>
              </a:ext>
            </a:extLst>
          </xdr:cNvPr>
          <xdr:cNvSpPr/>
        </xdr:nvSpPr>
        <xdr:spPr>
          <a:xfrm>
            <a:off x="0" y="0"/>
            <a:ext cx="5490190" cy="71145"/>
          </a:xfrm>
          <a:prstGeom prst="rect">
            <a:avLst/>
          </a:prstGeom>
          <a:solidFill>
            <a:srgbClr val="0070C0"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  <xdr:sp macro="" textlink="">
        <xdr:nvSpPr>
          <xdr:cNvPr id="12" name="1 Rectángulo">
            <a:extLst>
              <a:ext uri="{FF2B5EF4-FFF2-40B4-BE49-F238E27FC236}">
                <a16:creationId xmlns:a16="http://schemas.microsoft.com/office/drawing/2014/main" id="{C0BEAED5-763A-DFA6-D45B-29B6D553B4A7}"/>
              </a:ext>
            </a:extLst>
          </xdr:cNvPr>
          <xdr:cNvSpPr/>
        </xdr:nvSpPr>
        <xdr:spPr>
          <a:xfrm>
            <a:off x="0" y="106924"/>
            <a:ext cx="5490190" cy="105446"/>
          </a:xfrm>
          <a:prstGeom prst="rect">
            <a:avLst/>
          </a:prstGeom>
          <a:solidFill>
            <a:srgbClr val="F79646">
              <a:lumMod val="50000"/>
              <a:alpha val="62000"/>
            </a:srgbClr>
          </a:solidFill>
          <a:ln w="25400" cap="flat" cmpd="sng" algn="ctr">
            <a:noFill/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GT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028F-F38D-4F66-A953-B32415F36919}">
  <sheetPr>
    <tabColor rgb="FFFF0000"/>
  </sheetPr>
  <dimension ref="A1:AE451"/>
  <sheetViews>
    <sheetView tabSelected="1" topLeftCell="B1" zoomScale="55" zoomScaleNormal="55" zoomScaleSheetLayoutView="40" workbookViewId="0">
      <pane ySplit="10" topLeftCell="A11" activePane="bottomLeft" state="frozen"/>
      <selection pane="bottomLeft" activeCell="S76" sqref="S76"/>
    </sheetView>
  </sheetViews>
  <sheetFormatPr baseColWidth="10" defaultColWidth="11.42578125" defaultRowHeight="15" zeroHeight="1"/>
  <cols>
    <col min="1" max="1" width="0.5703125" style="76" customWidth="1"/>
    <col min="2" max="2" width="7.42578125" style="102" customWidth="1"/>
    <col min="3" max="3" width="4.5703125" style="102" customWidth="1"/>
    <col min="4" max="4" width="41.28515625" style="102" customWidth="1"/>
    <col min="5" max="5" width="34.42578125" style="102" customWidth="1"/>
    <col min="6" max="6" width="23.28515625" style="102" bestFit="1" customWidth="1"/>
    <col min="7" max="7" width="9" style="102" hidden="1" customWidth="1"/>
    <col min="8" max="9" width="21.28515625" style="102" bestFit="1" customWidth="1"/>
    <col min="10" max="10" width="14.5703125" style="102" customWidth="1"/>
    <col min="11" max="11" width="19.42578125" style="102" bestFit="1" customWidth="1"/>
    <col min="12" max="12" width="17.7109375" style="102" customWidth="1"/>
    <col min="13" max="13" width="19.42578125" style="102" bestFit="1" customWidth="1"/>
    <col min="14" max="14" width="16.7109375" style="102" bestFit="1" customWidth="1"/>
    <col min="15" max="15" width="15.85546875" style="102" customWidth="1"/>
    <col min="16" max="16" width="19.42578125" style="102" bestFit="1" customWidth="1"/>
    <col min="17" max="18" width="21.28515625" style="102" bestFit="1" customWidth="1"/>
    <col min="19" max="19" width="18.85546875" style="102" customWidth="1"/>
    <col min="20" max="20" width="15.7109375" style="102" customWidth="1"/>
    <col min="21" max="21" width="13.7109375" style="102" customWidth="1"/>
    <col min="22" max="22" width="21.28515625" style="102" bestFit="1" customWidth="1"/>
    <col min="23" max="23" width="17.5703125" style="102" customWidth="1"/>
    <col min="24" max="24" width="1.85546875" style="76" customWidth="1"/>
    <col min="25" max="25" width="26" style="76" hidden="1" customWidth="1"/>
    <col min="26" max="26" width="24.7109375" style="76" hidden="1" customWidth="1"/>
    <col min="27" max="27" width="35.140625" style="76" customWidth="1"/>
    <col min="28" max="28" width="23.28515625" style="76" bestFit="1" customWidth="1"/>
    <col min="29" max="29" width="19.28515625" style="76" bestFit="1" customWidth="1"/>
    <col min="30" max="31" width="11.42578125" style="76"/>
  </cols>
  <sheetData>
    <row r="1" spans="1:31" ht="21" customHeight="1">
      <c r="B1" s="139" t="s">
        <v>0</v>
      </c>
      <c r="C1" s="139"/>
      <c r="D1" s="140"/>
      <c r="E1" s="141"/>
      <c r="F1" s="141"/>
      <c r="G1" s="141"/>
      <c r="H1" s="141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97"/>
    </row>
    <row r="2" spans="1:31" ht="34.5" customHeight="1">
      <c r="B2" s="143" t="s">
        <v>348</v>
      </c>
      <c r="C2" s="143"/>
      <c r="D2" s="144"/>
      <c r="E2" s="145"/>
      <c r="F2" s="146"/>
      <c r="G2" s="146"/>
      <c r="H2" s="146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99"/>
    </row>
    <row r="3" spans="1:31" ht="8.25" customHeight="1">
      <c r="B3" s="143" t="s">
        <v>349</v>
      </c>
      <c r="C3" s="143"/>
      <c r="D3" s="144"/>
      <c r="E3" s="146"/>
      <c r="F3" s="146"/>
      <c r="G3" s="147"/>
      <c r="H3" s="147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8"/>
      <c r="V3" s="145"/>
      <c r="W3" s="100"/>
    </row>
    <row r="4" spans="1:31" ht="31.5" customHeight="1">
      <c r="B4" s="143" t="s">
        <v>284</v>
      </c>
      <c r="C4" s="143"/>
      <c r="D4" s="144"/>
      <c r="E4" s="145"/>
      <c r="F4" s="146"/>
      <c r="G4" s="146"/>
      <c r="H4" s="146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8"/>
      <c r="U4" s="148"/>
      <c r="V4" s="149"/>
      <c r="W4" s="100"/>
    </row>
    <row r="5" spans="1:31" ht="31.5" customHeight="1">
      <c r="B5" s="143" t="s">
        <v>353</v>
      </c>
      <c r="C5" s="143"/>
      <c r="D5" s="150"/>
      <c r="E5" s="146"/>
      <c r="F5" s="146"/>
      <c r="G5" s="146"/>
      <c r="H5" s="146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00"/>
    </row>
    <row r="6" spans="1:31" ht="31.5" customHeight="1">
      <c r="B6" s="143" t="s">
        <v>285</v>
      </c>
      <c r="C6" s="143"/>
      <c r="D6" s="150"/>
      <c r="E6" s="146"/>
      <c r="F6" s="146"/>
      <c r="G6" s="146"/>
      <c r="H6" s="146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00"/>
    </row>
    <row r="7" spans="1:31" ht="38.25">
      <c r="B7" s="151" t="s">
        <v>418</v>
      </c>
      <c r="C7" s="151"/>
      <c r="D7" s="152"/>
      <c r="E7" s="152"/>
      <c r="F7" s="152"/>
      <c r="G7" s="153"/>
      <c r="H7" s="153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248"/>
      <c r="U7" s="249"/>
      <c r="V7" s="249"/>
      <c r="W7" s="101"/>
    </row>
    <row r="8" spans="1:31" ht="35.25">
      <c r="B8" s="250" t="s">
        <v>3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95"/>
    </row>
    <row r="9" spans="1:31" ht="27.75">
      <c r="B9" s="251" t="s">
        <v>286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1"/>
      <c r="S9" s="251"/>
      <c r="T9" s="251"/>
      <c r="U9" s="251"/>
      <c r="V9" s="251"/>
      <c r="W9" s="96"/>
    </row>
    <row r="10" spans="1:31" s="155" customFormat="1" ht="105">
      <c r="A10" s="154"/>
      <c r="B10" s="254" t="s">
        <v>4</v>
      </c>
      <c r="C10" s="254"/>
      <c r="D10" s="203" t="s">
        <v>379</v>
      </c>
      <c r="E10" s="206" t="s">
        <v>420</v>
      </c>
      <c r="F10" s="203" t="s">
        <v>419</v>
      </c>
      <c r="G10" s="203" t="s">
        <v>8</v>
      </c>
      <c r="H10" s="204" t="s">
        <v>9</v>
      </c>
      <c r="I10" s="204" t="s">
        <v>10</v>
      </c>
      <c r="J10" s="204" t="s">
        <v>11</v>
      </c>
      <c r="K10" s="204" t="s">
        <v>12</v>
      </c>
      <c r="L10" s="204" t="s">
        <v>13</v>
      </c>
      <c r="M10" s="204" t="s">
        <v>14</v>
      </c>
      <c r="N10" s="204" t="s">
        <v>15</v>
      </c>
      <c r="O10" s="204" t="s">
        <v>16</v>
      </c>
      <c r="P10" s="204" t="s">
        <v>17</v>
      </c>
      <c r="Q10" s="204" t="s">
        <v>18</v>
      </c>
      <c r="R10" s="204" t="s">
        <v>19</v>
      </c>
      <c r="S10" s="204" t="s">
        <v>424</v>
      </c>
      <c r="T10" s="204" t="s">
        <v>360</v>
      </c>
      <c r="U10" s="225" t="s">
        <v>358</v>
      </c>
      <c r="V10" s="204" t="s">
        <v>359</v>
      </c>
      <c r="W10" s="205" t="s">
        <v>357</v>
      </c>
      <c r="X10" s="154"/>
      <c r="Y10" s="154"/>
      <c r="Z10" s="157"/>
      <c r="AA10" s="154"/>
      <c r="AB10" s="154"/>
      <c r="AC10" s="154"/>
      <c r="AD10" s="154"/>
      <c r="AE10" s="154"/>
    </row>
    <row r="11" spans="1:31" s="20" customFormat="1" ht="3.75" customHeight="1">
      <c r="A11" s="78"/>
      <c r="B11" s="198"/>
      <c r="C11" s="198"/>
      <c r="D11" s="199"/>
      <c r="E11" s="158"/>
      <c r="F11" s="158"/>
      <c r="G11" s="180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63"/>
      <c r="X11" s="159"/>
      <c r="Y11" s="158"/>
      <c r="Z11" s="159"/>
      <c r="AA11" s="159"/>
      <c r="AB11" s="78"/>
      <c r="AC11" s="78"/>
      <c r="AD11" s="78"/>
      <c r="AE11" s="78"/>
    </row>
    <row r="12" spans="1:31" ht="45.75">
      <c r="B12" s="255" t="s">
        <v>23</v>
      </c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</row>
    <row r="13" spans="1:31" s="20" customFormat="1" ht="3.75" customHeight="1">
      <c r="A13" s="78"/>
      <c r="B13" s="198"/>
      <c r="C13" s="198"/>
      <c r="D13" s="199"/>
      <c r="E13" s="158"/>
      <c r="F13" s="158"/>
      <c r="G13" s="180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63"/>
      <c r="X13" s="159"/>
      <c r="Y13" s="158"/>
      <c r="Z13" s="159"/>
      <c r="AA13" s="159"/>
      <c r="AB13" s="78"/>
      <c r="AC13" s="78"/>
      <c r="AD13" s="78"/>
      <c r="AE13" s="78"/>
    </row>
    <row r="14" spans="1:31" s="20" customFormat="1" ht="58.5" customHeight="1">
      <c r="A14" s="78"/>
      <c r="B14" s="252">
        <v>1</v>
      </c>
      <c r="C14" s="252"/>
      <c r="D14" s="165" t="s">
        <v>24</v>
      </c>
      <c r="E14" s="166" t="s">
        <v>25</v>
      </c>
      <c r="F14" s="167">
        <v>2315</v>
      </c>
      <c r="G14" s="168" t="s">
        <v>26</v>
      </c>
      <c r="H14" s="167">
        <v>0</v>
      </c>
      <c r="I14" s="167">
        <v>0</v>
      </c>
      <c r="J14" s="167">
        <v>0</v>
      </c>
      <c r="K14" s="167">
        <v>700</v>
      </c>
      <c r="L14" s="167">
        <v>0</v>
      </c>
      <c r="M14" s="167">
        <v>250</v>
      </c>
      <c r="N14" s="167">
        <v>0</v>
      </c>
      <c r="O14" s="167">
        <v>0</v>
      </c>
      <c r="P14" s="167">
        <v>75</v>
      </c>
      <c r="Q14" s="167">
        <v>0</v>
      </c>
      <c r="R14" s="169">
        <v>892</v>
      </c>
      <c r="S14" s="169">
        <v>567</v>
      </c>
      <c r="T14" s="170">
        <v>0</v>
      </c>
      <c r="U14" s="169">
        <v>0</v>
      </c>
      <c r="V14" s="170">
        <v>0</v>
      </c>
      <c r="W14" s="169">
        <v>0</v>
      </c>
      <c r="X14" s="78"/>
      <c r="Y14" s="77"/>
      <c r="Z14" s="78"/>
      <c r="AA14" s="78"/>
      <c r="AB14" s="78"/>
      <c r="AC14" s="78"/>
      <c r="AD14" s="78"/>
      <c r="AE14" s="78"/>
    </row>
    <row r="15" spans="1:31" s="20" customFormat="1" ht="58.5" customHeight="1">
      <c r="A15" s="78"/>
      <c r="B15" s="253">
        <v>2</v>
      </c>
      <c r="C15" s="253"/>
      <c r="D15" s="171" t="s">
        <v>27</v>
      </c>
      <c r="E15" s="172" t="s">
        <v>28</v>
      </c>
      <c r="F15" s="173">
        <v>2441</v>
      </c>
      <c r="G15" s="174" t="s">
        <v>26</v>
      </c>
      <c r="H15" s="173">
        <v>0</v>
      </c>
      <c r="I15" s="173">
        <v>0</v>
      </c>
      <c r="J15" s="173">
        <v>0</v>
      </c>
      <c r="K15" s="173">
        <v>700</v>
      </c>
      <c r="L15" s="173">
        <v>0</v>
      </c>
      <c r="M15" s="173">
        <v>250</v>
      </c>
      <c r="N15" s="173">
        <v>0</v>
      </c>
      <c r="O15" s="173">
        <v>0</v>
      </c>
      <c r="P15" s="173">
        <v>75</v>
      </c>
      <c r="Q15" s="173">
        <v>0</v>
      </c>
      <c r="R15" s="173">
        <v>758.46</v>
      </c>
      <c r="S15" s="173">
        <v>0</v>
      </c>
      <c r="T15" s="175">
        <v>0</v>
      </c>
      <c r="U15" s="173">
        <v>0</v>
      </c>
      <c r="V15" s="175">
        <v>0</v>
      </c>
      <c r="W15" s="208">
        <v>0</v>
      </c>
      <c r="X15" s="78"/>
      <c r="Y15" s="77"/>
      <c r="Z15" s="78"/>
      <c r="AA15" s="78"/>
      <c r="AB15" s="78"/>
      <c r="AC15" s="78"/>
      <c r="AD15" s="78"/>
      <c r="AE15" s="78"/>
    </row>
    <row r="16" spans="1:31" s="20" customFormat="1" ht="58.5" customHeight="1">
      <c r="A16" s="78"/>
      <c r="B16" s="252">
        <v>3</v>
      </c>
      <c r="C16" s="252"/>
      <c r="D16" s="165" t="s">
        <v>29</v>
      </c>
      <c r="E16" s="166" t="s">
        <v>30</v>
      </c>
      <c r="F16" s="167">
        <v>2120</v>
      </c>
      <c r="G16" s="168" t="s">
        <v>26</v>
      </c>
      <c r="H16" s="167">
        <v>0</v>
      </c>
      <c r="I16" s="167">
        <v>0</v>
      </c>
      <c r="J16" s="167">
        <v>0</v>
      </c>
      <c r="K16" s="167">
        <v>0</v>
      </c>
      <c r="L16" s="167">
        <v>0</v>
      </c>
      <c r="M16" s="167">
        <v>250</v>
      </c>
      <c r="N16" s="167">
        <v>0</v>
      </c>
      <c r="O16" s="167">
        <v>0</v>
      </c>
      <c r="P16" s="167">
        <v>50</v>
      </c>
      <c r="Q16" s="167">
        <v>755</v>
      </c>
      <c r="R16" s="169">
        <v>921.05</v>
      </c>
      <c r="S16" s="169">
        <v>567</v>
      </c>
      <c r="T16" s="170">
        <v>0</v>
      </c>
      <c r="U16" s="169">
        <v>0</v>
      </c>
      <c r="V16" s="170">
        <v>0</v>
      </c>
      <c r="W16" s="162">
        <v>0</v>
      </c>
      <c r="X16" s="78"/>
      <c r="Y16" s="77"/>
      <c r="Z16" s="78"/>
      <c r="AA16" s="78"/>
      <c r="AB16" s="78"/>
      <c r="AC16" s="78"/>
      <c r="AD16" s="78"/>
      <c r="AE16" s="78"/>
    </row>
    <row r="17" spans="1:31" s="20" customFormat="1" ht="58.5" customHeight="1">
      <c r="A17" s="78"/>
      <c r="B17" s="253">
        <v>4</v>
      </c>
      <c r="C17" s="253"/>
      <c r="D17" s="171" t="s">
        <v>31</v>
      </c>
      <c r="E17" s="172" t="s">
        <v>32</v>
      </c>
      <c r="F17" s="173">
        <v>876</v>
      </c>
      <c r="G17" s="174" t="s">
        <v>26</v>
      </c>
      <c r="H17" s="173">
        <v>0</v>
      </c>
      <c r="I17" s="173">
        <v>0</v>
      </c>
      <c r="J17" s="173">
        <v>0</v>
      </c>
      <c r="K17" s="173">
        <v>0</v>
      </c>
      <c r="L17" s="173">
        <v>0</v>
      </c>
      <c r="M17" s="173">
        <v>187.5</v>
      </c>
      <c r="N17" s="173">
        <v>0</v>
      </c>
      <c r="O17" s="173">
        <v>0</v>
      </c>
      <c r="P17" s="173">
        <v>37.5</v>
      </c>
      <c r="Q17" s="173">
        <v>1224</v>
      </c>
      <c r="R17" s="173">
        <v>741.04</v>
      </c>
      <c r="S17" s="173">
        <v>0</v>
      </c>
      <c r="T17" s="175">
        <v>0</v>
      </c>
      <c r="U17" s="173">
        <v>0</v>
      </c>
      <c r="V17" s="175">
        <v>0</v>
      </c>
      <c r="W17" s="164">
        <v>0</v>
      </c>
      <c r="X17" s="78"/>
      <c r="Y17" s="77"/>
      <c r="Z17" s="78"/>
      <c r="AA17" s="78"/>
      <c r="AB17" s="78"/>
      <c r="AC17" s="78"/>
      <c r="AD17" s="78"/>
      <c r="AE17" s="78"/>
    </row>
    <row r="18" spans="1:31" s="20" customFormat="1" ht="58.5" customHeight="1">
      <c r="A18" s="78"/>
      <c r="B18" s="252">
        <v>5</v>
      </c>
      <c r="C18" s="252"/>
      <c r="D18" s="165" t="s">
        <v>33</v>
      </c>
      <c r="E18" s="166" t="s">
        <v>34</v>
      </c>
      <c r="F18" s="167">
        <v>1035.72</v>
      </c>
      <c r="G18" s="168" t="s">
        <v>26</v>
      </c>
      <c r="H18" s="167">
        <v>0</v>
      </c>
      <c r="I18" s="167">
        <v>0</v>
      </c>
      <c r="J18" s="167">
        <v>0</v>
      </c>
      <c r="K18" s="167">
        <v>0</v>
      </c>
      <c r="L18" s="167">
        <v>0</v>
      </c>
      <c r="M18" s="167">
        <v>187.5</v>
      </c>
      <c r="N18" s="167">
        <v>0</v>
      </c>
      <c r="O18" s="167">
        <v>0</v>
      </c>
      <c r="P18" s="167">
        <v>37.5</v>
      </c>
      <c r="Q18" s="167">
        <v>1102</v>
      </c>
      <c r="R18" s="169">
        <v>719.04</v>
      </c>
      <c r="S18" s="169">
        <v>0</v>
      </c>
      <c r="T18" s="170">
        <v>0</v>
      </c>
      <c r="U18" s="169">
        <v>0</v>
      </c>
      <c r="V18" s="170">
        <v>0</v>
      </c>
      <c r="W18" s="162">
        <v>0</v>
      </c>
      <c r="X18" s="78"/>
      <c r="Y18" s="77"/>
      <c r="Z18" s="78"/>
      <c r="AA18" s="78"/>
      <c r="AB18" s="78"/>
      <c r="AC18" s="78"/>
      <c r="AD18" s="78"/>
      <c r="AE18" s="78"/>
    </row>
    <row r="19" spans="1:31" s="20" customFormat="1" ht="58.5" customHeight="1">
      <c r="A19" s="78"/>
      <c r="B19" s="253">
        <v>6</v>
      </c>
      <c r="C19" s="253"/>
      <c r="D19" s="171" t="s">
        <v>35</v>
      </c>
      <c r="E19" s="172" t="s">
        <v>36</v>
      </c>
      <c r="F19" s="173">
        <v>1074</v>
      </c>
      <c r="G19" s="174" t="s">
        <v>26</v>
      </c>
      <c r="H19" s="173">
        <v>0</v>
      </c>
      <c r="I19" s="173">
        <v>0</v>
      </c>
      <c r="J19" s="173">
        <v>0</v>
      </c>
      <c r="K19" s="173">
        <v>0</v>
      </c>
      <c r="L19" s="173">
        <v>0</v>
      </c>
      <c r="M19" s="173">
        <v>0</v>
      </c>
      <c r="N19" s="173">
        <v>275</v>
      </c>
      <c r="O19" s="173">
        <v>250</v>
      </c>
      <c r="P19" s="173">
        <v>75</v>
      </c>
      <c r="Q19" s="173">
        <v>1426</v>
      </c>
      <c r="R19" s="173">
        <v>983.05</v>
      </c>
      <c r="S19" s="173">
        <v>0</v>
      </c>
      <c r="T19" s="175">
        <v>0</v>
      </c>
      <c r="U19" s="173">
        <v>0</v>
      </c>
      <c r="V19" s="175">
        <v>0</v>
      </c>
      <c r="W19" s="164">
        <v>0</v>
      </c>
      <c r="X19" s="78"/>
      <c r="Y19" s="77"/>
      <c r="Z19" s="78"/>
      <c r="AA19" s="78"/>
      <c r="AB19" s="78"/>
      <c r="AC19" s="78"/>
      <c r="AD19" s="78"/>
      <c r="AE19" s="78"/>
    </row>
    <row r="20" spans="1:31" s="20" customFormat="1" ht="58.5" customHeight="1">
      <c r="A20" s="78"/>
      <c r="B20" s="252">
        <v>7</v>
      </c>
      <c r="C20" s="252"/>
      <c r="D20" s="165" t="s">
        <v>37</v>
      </c>
      <c r="E20" s="166" t="s">
        <v>36</v>
      </c>
      <c r="F20" s="167">
        <v>1074</v>
      </c>
      <c r="G20" s="168" t="s">
        <v>26</v>
      </c>
      <c r="H20" s="167">
        <v>0</v>
      </c>
      <c r="I20" s="167">
        <v>0</v>
      </c>
      <c r="J20" s="167">
        <v>0</v>
      </c>
      <c r="K20" s="167">
        <v>0</v>
      </c>
      <c r="L20" s="167">
        <v>0</v>
      </c>
      <c r="M20" s="167" t="s">
        <v>38</v>
      </c>
      <c r="N20" s="167">
        <v>0</v>
      </c>
      <c r="O20" s="167">
        <v>250</v>
      </c>
      <c r="P20" s="167">
        <v>50</v>
      </c>
      <c r="Q20" s="167">
        <v>1701</v>
      </c>
      <c r="R20" s="169">
        <v>983.05</v>
      </c>
      <c r="S20" s="169">
        <v>0</v>
      </c>
      <c r="T20" s="170">
        <v>0</v>
      </c>
      <c r="U20" s="169">
        <v>0</v>
      </c>
      <c r="V20" s="170">
        <v>0</v>
      </c>
      <c r="W20" s="162">
        <v>0</v>
      </c>
      <c r="X20" s="78"/>
      <c r="Y20" s="77"/>
      <c r="Z20" s="78"/>
      <c r="AA20" s="78"/>
      <c r="AB20" s="78"/>
      <c r="AC20" s="78"/>
      <c r="AD20" s="78"/>
      <c r="AE20" s="78"/>
    </row>
    <row r="21" spans="1:31" s="20" customFormat="1" ht="58.5" customHeight="1">
      <c r="A21" s="78"/>
      <c r="B21" s="253">
        <v>8</v>
      </c>
      <c r="C21" s="253"/>
      <c r="D21" s="171" t="s">
        <v>39</v>
      </c>
      <c r="E21" s="172" t="s">
        <v>32</v>
      </c>
      <c r="F21" s="173">
        <v>876</v>
      </c>
      <c r="G21" s="174" t="s">
        <v>26</v>
      </c>
      <c r="H21" s="173">
        <v>0</v>
      </c>
      <c r="I21" s="173">
        <v>0</v>
      </c>
      <c r="J21" s="173">
        <v>0</v>
      </c>
      <c r="K21" s="173">
        <v>0</v>
      </c>
      <c r="L21" s="173">
        <v>0</v>
      </c>
      <c r="M21" s="173">
        <v>187.5</v>
      </c>
      <c r="N21" s="173">
        <v>267.77999999999997</v>
      </c>
      <c r="O21" s="173">
        <v>0</v>
      </c>
      <c r="P21" s="173">
        <v>56.25</v>
      </c>
      <c r="Q21" s="173">
        <v>957</v>
      </c>
      <c r="R21" s="173">
        <v>794.66</v>
      </c>
      <c r="S21" s="173">
        <v>0</v>
      </c>
      <c r="T21" s="175">
        <v>0</v>
      </c>
      <c r="U21" s="173">
        <v>0</v>
      </c>
      <c r="V21" s="175">
        <v>0</v>
      </c>
      <c r="W21" s="164">
        <v>0</v>
      </c>
      <c r="X21" s="78"/>
      <c r="Y21" s="77"/>
      <c r="Z21" s="78"/>
      <c r="AA21" s="78"/>
      <c r="AB21" s="78"/>
      <c r="AC21" s="78"/>
      <c r="AD21" s="78"/>
      <c r="AE21" s="78"/>
    </row>
    <row r="22" spans="1:31" s="20" customFormat="1" ht="58.5" customHeight="1">
      <c r="A22" s="78"/>
      <c r="B22" s="252">
        <v>9</v>
      </c>
      <c r="C22" s="252"/>
      <c r="D22" s="165" t="s">
        <v>40</v>
      </c>
      <c r="E22" s="166" t="s">
        <v>41</v>
      </c>
      <c r="F22" s="167">
        <v>1302</v>
      </c>
      <c r="G22" s="168" t="s">
        <v>26</v>
      </c>
      <c r="H22" s="167">
        <v>0</v>
      </c>
      <c r="I22" s="167">
        <v>0</v>
      </c>
      <c r="J22" s="167">
        <v>0</v>
      </c>
      <c r="K22" s="167">
        <v>0</v>
      </c>
      <c r="L22" s="167">
        <v>0</v>
      </c>
      <c r="M22" s="167">
        <v>250</v>
      </c>
      <c r="N22" s="167">
        <v>275</v>
      </c>
      <c r="O22" s="167">
        <v>0</v>
      </c>
      <c r="P22" s="167">
        <v>75</v>
      </c>
      <c r="Q22" s="167">
        <v>1273</v>
      </c>
      <c r="R22" s="169">
        <v>880.05</v>
      </c>
      <c r="S22" s="169">
        <v>0</v>
      </c>
      <c r="T22" s="170">
        <v>0</v>
      </c>
      <c r="U22" s="169">
        <v>0</v>
      </c>
      <c r="V22" s="170">
        <v>0</v>
      </c>
      <c r="W22" s="162">
        <v>0</v>
      </c>
      <c r="X22" s="78"/>
      <c r="Y22" s="77"/>
      <c r="Z22" s="78"/>
      <c r="AA22" s="78"/>
      <c r="AB22" s="78"/>
      <c r="AC22" s="78"/>
      <c r="AD22" s="78"/>
      <c r="AE22" s="78"/>
    </row>
    <row r="23" spans="1:31" s="20" customFormat="1" ht="58.5" customHeight="1">
      <c r="A23" s="78"/>
      <c r="B23" s="253">
        <v>10</v>
      </c>
      <c r="C23" s="253"/>
      <c r="D23" s="171" t="s">
        <v>42</v>
      </c>
      <c r="E23" s="172" t="s">
        <v>43</v>
      </c>
      <c r="F23" s="173">
        <v>813.75</v>
      </c>
      <c r="G23" s="174" t="s">
        <v>26</v>
      </c>
      <c r="H23" s="173">
        <v>0</v>
      </c>
      <c r="I23" s="173">
        <v>0</v>
      </c>
      <c r="J23" s="173">
        <v>0</v>
      </c>
      <c r="K23" s="173">
        <v>400</v>
      </c>
      <c r="L23" s="173">
        <v>0</v>
      </c>
      <c r="M23" s="173">
        <v>156.25</v>
      </c>
      <c r="N23" s="173">
        <v>0</v>
      </c>
      <c r="O23" s="173">
        <v>0</v>
      </c>
      <c r="P23" s="173">
        <v>46.88</v>
      </c>
      <c r="Q23" s="173">
        <v>568</v>
      </c>
      <c r="R23" s="173">
        <v>536.75</v>
      </c>
      <c r="S23" s="173">
        <v>0</v>
      </c>
      <c r="T23" s="175">
        <v>0</v>
      </c>
      <c r="U23" s="173">
        <v>0</v>
      </c>
      <c r="V23" s="175">
        <v>0</v>
      </c>
      <c r="W23" s="164">
        <v>0</v>
      </c>
      <c r="X23" s="78"/>
      <c r="Y23" s="77"/>
      <c r="Z23" s="78"/>
      <c r="AA23" s="78"/>
      <c r="AB23" s="78"/>
      <c r="AC23" s="78"/>
      <c r="AD23" s="78"/>
      <c r="AE23" s="78"/>
    </row>
    <row r="24" spans="1:31" s="20" customFormat="1" ht="58.5" customHeight="1">
      <c r="A24" s="78"/>
      <c r="B24" s="252">
        <v>11</v>
      </c>
      <c r="C24" s="252"/>
      <c r="D24" s="165" t="s">
        <v>44</v>
      </c>
      <c r="E24" s="166" t="s">
        <v>43</v>
      </c>
      <c r="F24" s="167">
        <v>813.75</v>
      </c>
      <c r="G24" s="168" t="s">
        <v>26</v>
      </c>
      <c r="H24" s="167">
        <v>0</v>
      </c>
      <c r="I24" s="167">
        <v>0</v>
      </c>
      <c r="J24" s="167">
        <v>0</v>
      </c>
      <c r="K24" s="167">
        <v>400</v>
      </c>
      <c r="L24" s="167">
        <v>0</v>
      </c>
      <c r="M24" s="167">
        <v>156.25</v>
      </c>
      <c r="N24" s="167">
        <v>0</v>
      </c>
      <c r="O24" s="167">
        <v>0</v>
      </c>
      <c r="P24" s="167">
        <v>46.88</v>
      </c>
      <c r="Q24" s="167">
        <v>568</v>
      </c>
      <c r="R24" s="169">
        <v>476.75</v>
      </c>
      <c r="S24" s="169">
        <v>0</v>
      </c>
      <c r="T24" s="170">
        <v>0</v>
      </c>
      <c r="U24" s="169">
        <v>0</v>
      </c>
      <c r="V24" s="170">
        <v>0</v>
      </c>
      <c r="W24" s="162">
        <v>0</v>
      </c>
      <c r="X24" s="78"/>
      <c r="Y24" s="77"/>
      <c r="Z24" s="78"/>
      <c r="AA24" s="78"/>
      <c r="AB24" s="78"/>
      <c r="AC24" s="78"/>
      <c r="AD24" s="78"/>
      <c r="AE24" s="78"/>
    </row>
    <row r="25" spans="1:31" s="20" customFormat="1" ht="58.5" customHeight="1">
      <c r="A25" s="78"/>
      <c r="B25" s="253">
        <v>12</v>
      </c>
      <c r="C25" s="253"/>
      <c r="D25" s="171" t="s">
        <v>45</v>
      </c>
      <c r="E25" s="172" t="s">
        <v>46</v>
      </c>
      <c r="F25" s="173">
        <v>584</v>
      </c>
      <c r="G25" s="174" t="s">
        <v>26</v>
      </c>
      <c r="H25" s="173">
        <v>0</v>
      </c>
      <c r="I25" s="173">
        <v>0</v>
      </c>
      <c r="J25" s="173">
        <v>0</v>
      </c>
      <c r="K25" s="173">
        <v>400</v>
      </c>
      <c r="L25" s="173">
        <v>0</v>
      </c>
      <c r="M25" s="173">
        <v>125</v>
      </c>
      <c r="N25" s="173">
        <v>0</v>
      </c>
      <c r="O25" s="173">
        <v>0</v>
      </c>
      <c r="P25" s="173">
        <v>37.5</v>
      </c>
      <c r="Q25" s="173">
        <v>416</v>
      </c>
      <c r="R25" s="173">
        <v>439.8</v>
      </c>
      <c r="S25" s="173">
        <v>0</v>
      </c>
      <c r="T25" s="175">
        <v>0</v>
      </c>
      <c r="U25" s="173">
        <v>0</v>
      </c>
      <c r="V25" s="175">
        <v>0</v>
      </c>
      <c r="W25" s="164">
        <v>0</v>
      </c>
      <c r="X25" s="78"/>
      <c r="Y25" s="77"/>
      <c r="Z25" s="78"/>
      <c r="AA25" s="78"/>
      <c r="AB25" s="78"/>
      <c r="AC25" s="78"/>
      <c r="AD25" s="78"/>
      <c r="AE25" s="78"/>
    </row>
    <row r="26" spans="1:31" s="20" customFormat="1" ht="58.5" customHeight="1">
      <c r="A26" s="78"/>
      <c r="B26" s="252">
        <v>13</v>
      </c>
      <c r="C26" s="252"/>
      <c r="D26" s="165" t="s">
        <v>47</v>
      </c>
      <c r="E26" s="166" t="s">
        <v>48</v>
      </c>
      <c r="F26" s="167">
        <v>584</v>
      </c>
      <c r="G26" s="168" t="s">
        <v>26</v>
      </c>
      <c r="H26" s="167">
        <v>0</v>
      </c>
      <c r="I26" s="167">
        <v>0</v>
      </c>
      <c r="J26" s="167">
        <v>0</v>
      </c>
      <c r="K26" s="167">
        <v>400</v>
      </c>
      <c r="L26" s="167">
        <v>0</v>
      </c>
      <c r="M26" s="167">
        <v>125</v>
      </c>
      <c r="N26" s="167">
        <v>0</v>
      </c>
      <c r="O26" s="167">
        <v>0</v>
      </c>
      <c r="P26" s="167">
        <v>37.5</v>
      </c>
      <c r="Q26" s="167">
        <v>416</v>
      </c>
      <c r="R26" s="169">
        <v>439.8</v>
      </c>
      <c r="S26" s="169">
        <v>0</v>
      </c>
      <c r="T26" s="170">
        <v>0</v>
      </c>
      <c r="U26" s="169">
        <v>0</v>
      </c>
      <c r="V26" s="170">
        <v>0</v>
      </c>
      <c r="W26" s="162">
        <v>0</v>
      </c>
      <c r="X26" s="78"/>
      <c r="Y26" s="77"/>
      <c r="Z26" s="78"/>
      <c r="AA26" s="78"/>
      <c r="AB26" s="78"/>
      <c r="AC26" s="78"/>
      <c r="AD26" s="78"/>
      <c r="AE26" s="78"/>
    </row>
    <row r="27" spans="1:31" s="20" customFormat="1" ht="58.5" customHeight="1">
      <c r="A27" s="78"/>
      <c r="B27" s="253">
        <v>14</v>
      </c>
      <c r="C27" s="253"/>
      <c r="D27" s="171" t="s">
        <v>49</v>
      </c>
      <c r="E27" s="172" t="s">
        <v>50</v>
      </c>
      <c r="F27" s="173">
        <v>813.75</v>
      </c>
      <c r="G27" s="174" t="s">
        <v>26</v>
      </c>
      <c r="H27" s="173">
        <v>0</v>
      </c>
      <c r="I27" s="173">
        <v>0</v>
      </c>
      <c r="J27" s="173">
        <v>0</v>
      </c>
      <c r="K27" s="173">
        <v>400</v>
      </c>
      <c r="L27" s="173">
        <v>0</v>
      </c>
      <c r="M27" s="173">
        <v>156.25</v>
      </c>
      <c r="N27" s="173">
        <v>0</v>
      </c>
      <c r="O27" s="173">
        <v>0</v>
      </c>
      <c r="P27" s="173">
        <v>46.88</v>
      </c>
      <c r="Q27" s="173">
        <v>568</v>
      </c>
      <c r="R27" s="173">
        <v>476.75</v>
      </c>
      <c r="S27" s="173">
        <v>0</v>
      </c>
      <c r="T27" s="175">
        <v>0</v>
      </c>
      <c r="U27" s="173">
        <v>0</v>
      </c>
      <c r="V27" s="175">
        <v>0</v>
      </c>
      <c r="W27" s="164">
        <v>0</v>
      </c>
      <c r="X27" s="78"/>
      <c r="Y27" s="77"/>
      <c r="Z27" s="78"/>
      <c r="AA27" s="78"/>
      <c r="AB27" s="78"/>
      <c r="AC27" s="78"/>
      <c r="AD27" s="78"/>
      <c r="AE27" s="78"/>
    </row>
    <row r="28" spans="1:31" s="20" customFormat="1" ht="58.5" customHeight="1">
      <c r="A28" s="78"/>
      <c r="B28" s="252">
        <v>15</v>
      </c>
      <c r="C28" s="252"/>
      <c r="D28" s="165" t="s">
        <v>51</v>
      </c>
      <c r="E28" s="166" t="s">
        <v>46</v>
      </c>
      <c r="F28" s="167">
        <v>584</v>
      </c>
      <c r="G28" s="168" t="s">
        <v>26</v>
      </c>
      <c r="H28" s="167">
        <v>0</v>
      </c>
      <c r="I28" s="167">
        <v>0</v>
      </c>
      <c r="J28" s="167">
        <v>0</v>
      </c>
      <c r="K28" s="167">
        <v>400</v>
      </c>
      <c r="L28" s="167">
        <v>0</v>
      </c>
      <c r="M28" s="167">
        <v>125</v>
      </c>
      <c r="N28" s="167">
        <v>0</v>
      </c>
      <c r="O28" s="167">
        <v>0</v>
      </c>
      <c r="P28" s="167">
        <v>25</v>
      </c>
      <c r="Q28" s="167">
        <v>416</v>
      </c>
      <c r="R28" s="169">
        <v>439.8</v>
      </c>
      <c r="S28" s="169">
        <v>0</v>
      </c>
      <c r="T28" s="170">
        <v>0</v>
      </c>
      <c r="U28" s="169">
        <v>0</v>
      </c>
      <c r="V28" s="170">
        <v>0</v>
      </c>
      <c r="W28" s="162">
        <v>0</v>
      </c>
      <c r="X28" s="78"/>
      <c r="Y28" s="77"/>
      <c r="Z28" s="78"/>
      <c r="AA28" s="78"/>
      <c r="AB28" s="78"/>
      <c r="AC28" s="78"/>
      <c r="AD28" s="78"/>
      <c r="AE28" s="78"/>
    </row>
    <row r="29" spans="1:31" s="20" customFormat="1" ht="58.5" customHeight="1">
      <c r="A29" s="78"/>
      <c r="B29" s="253">
        <v>16</v>
      </c>
      <c r="C29" s="253"/>
      <c r="D29" s="171" t="s">
        <v>52</v>
      </c>
      <c r="E29" s="172" t="s">
        <v>53</v>
      </c>
      <c r="F29" s="173">
        <v>730</v>
      </c>
      <c r="G29" s="174" t="s">
        <v>26</v>
      </c>
      <c r="H29" s="173">
        <v>0</v>
      </c>
      <c r="I29" s="173">
        <v>0</v>
      </c>
      <c r="J29" s="173">
        <v>0</v>
      </c>
      <c r="K29" s="173">
        <v>400</v>
      </c>
      <c r="L29" s="173">
        <v>0</v>
      </c>
      <c r="M29" s="173">
        <v>156.25</v>
      </c>
      <c r="N29" s="173">
        <v>0</v>
      </c>
      <c r="O29" s="173">
        <v>0</v>
      </c>
      <c r="P29" s="173">
        <v>46.88</v>
      </c>
      <c r="Q29" s="176">
        <v>620</v>
      </c>
      <c r="R29" s="173">
        <v>549.75</v>
      </c>
      <c r="S29" s="173">
        <v>0</v>
      </c>
      <c r="T29" s="175">
        <v>0</v>
      </c>
      <c r="U29" s="173">
        <v>0</v>
      </c>
      <c r="V29" s="175">
        <v>0</v>
      </c>
      <c r="W29" s="164">
        <v>0</v>
      </c>
      <c r="X29" s="78"/>
      <c r="Y29" s="77"/>
      <c r="Z29" s="78"/>
      <c r="AA29" s="78"/>
      <c r="AB29" s="78"/>
      <c r="AC29" s="78"/>
      <c r="AD29" s="78"/>
      <c r="AE29" s="78"/>
    </row>
    <row r="30" spans="1:31" s="20" customFormat="1" ht="58.5" customHeight="1">
      <c r="A30" s="78"/>
      <c r="B30" s="252">
        <v>17</v>
      </c>
      <c r="C30" s="252"/>
      <c r="D30" s="165" t="s">
        <v>54</v>
      </c>
      <c r="E30" s="166" t="s">
        <v>55</v>
      </c>
      <c r="F30" s="167">
        <v>1381</v>
      </c>
      <c r="G30" s="168" t="s">
        <v>26</v>
      </c>
      <c r="H30" s="167">
        <v>0</v>
      </c>
      <c r="I30" s="167">
        <v>0</v>
      </c>
      <c r="J30" s="167">
        <v>0</v>
      </c>
      <c r="K30" s="167">
        <v>400</v>
      </c>
      <c r="L30" s="167">
        <v>0</v>
      </c>
      <c r="M30" s="167">
        <v>250</v>
      </c>
      <c r="N30" s="167">
        <v>0</v>
      </c>
      <c r="O30" s="167">
        <v>0</v>
      </c>
      <c r="P30" s="167">
        <v>50</v>
      </c>
      <c r="Q30" s="167">
        <v>1069</v>
      </c>
      <c r="R30" s="169">
        <v>842.59</v>
      </c>
      <c r="S30" s="169">
        <v>0</v>
      </c>
      <c r="T30" s="170">
        <v>0</v>
      </c>
      <c r="U30" s="169">
        <v>0</v>
      </c>
      <c r="V30" s="170">
        <v>0</v>
      </c>
      <c r="W30" s="162">
        <v>0</v>
      </c>
      <c r="X30" s="78"/>
      <c r="Y30" s="77"/>
      <c r="Z30" s="78"/>
      <c r="AA30" s="78"/>
      <c r="AB30" s="78"/>
      <c r="AC30" s="78"/>
      <c r="AD30" s="78"/>
      <c r="AE30" s="78"/>
    </row>
    <row r="31" spans="1:31" s="20" customFormat="1" ht="58.5" customHeight="1">
      <c r="A31" s="78"/>
      <c r="B31" s="253">
        <v>18</v>
      </c>
      <c r="C31" s="253"/>
      <c r="D31" s="171" t="s">
        <v>57</v>
      </c>
      <c r="E31" s="172" t="s">
        <v>48</v>
      </c>
      <c r="F31" s="173">
        <v>584</v>
      </c>
      <c r="G31" s="174" t="s">
        <v>26</v>
      </c>
      <c r="H31" s="173">
        <v>0</v>
      </c>
      <c r="I31" s="173">
        <v>0</v>
      </c>
      <c r="J31" s="173">
        <v>0</v>
      </c>
      <c r="K31" s="173">
        <v>400</v>
      </c>
      <c r="L31" s="173">
        <v>0</v>
      </c>
      <c r="M31" s="173">
        <v>125</v>
      </c>
      <c r="N31" s="173">
        <v>0</v>
      </c>
      <c r="O31" s="173">
        <v>0</v>
      </c>
      <c r="P31" s="173">
        <v>37.5</v>
      </c>
      <c r="Q31" s="173">
        <v>416</v>
      </c>
      <c r="R31" s="173">
        <v>439.8</v>
      </c>
      <c r="S31" s="173">
        <v>0</v>
      </c>
      <c r="T31" s="175">
        <v>0</v>
      </c>
      <c r="U31" s="173">
        <v>0</v>
      </c>
      <c r="V31" s="175">
        <v>0</v>
      </c>
      <c r="W31" s="164">
        <v>0</v>
      </c>
      <c r="X31" s="78"/>
      <c r="Y31" s="77"/>
      <c r="Z31" s="78"/>
      <c r="AA31" s="78"/>
      <c r="AB31" s="78"/>
      <c r="AC31" s="78"/>
      <c r="AD31" s="78"/>
      <c r="AE31" s="78"/>
    </row>
    <row r="32" spans="1:31" s="20" customFormat="1" ht="58.5" customHeight="1">
      <c r="A32" s="78"/>
      <c r="B32" s="252">
        <v>19</v>
      </c>
      <c r="C32" s="252"/>
      <c r="D32" s="165" t="s">
        <v>60</v>
      </c>
      <c r="E32" s="166" t="s">
        <v>61</v>
      </c>
      <c r="F32" s="167">
        <v>1381</v>
      </c>
      <c r="G32" s="168" t="s">
        <v>26</v>
      </c>
      <c r="H32" s="167">
        <v>0</v>
      </c>
      <c r="I32" s="167">
        <v>0</v>
      </c>
      <c r="J32" s="167">
        <v>0</v>
      </c>
      <c r="K32" s="167">
        <v>400</v>
      </c>
      <c r="L32" s="167">
        <v>0</v>
      </c>
      <c r="M32" s="167">
        <v>250</v>
      </c>
      <c r="N32" s="167">
        <v>0</v>
      </c>
      <c r="O32" s="167"/>
      <c r="P32" s="167">
        <v>50</v>
      </c>
      <c r="Q32" s="167">
        <v>1069</v>
      </c>
      <c r="R32" s="169">
        <v>842.59</v>
      </c>
      <c r="S32" s="169">
        <v>0</v>
      </c>
      <c r="T32" s="170">
        <v>0</v>
      </c>
      <c r="U32" s="169">
        <v>0</v>
      </c>
      <c r="V32" s="170">
        <v>0</v>
      </c>
      <c r="W32" s="162">
        <v>0</v>
      </c>
      <c r="X32" s="78"/>
      <c r="Y32" s="77"/>
      <c r="Z32" s="78"/>
      <c r="AA32" s="78"/>
      <c r="AB32" s="78"/>
      <c r="AC32" s="78"/>
      <c r="AD32" s="78"/>
      <c r="AE32" s="78"/>
    </row>
    <row r="33" spans="1:31" s="20" customFormat="1" ht="58.5" customHeight="1">
      <c r="A33" s="78"/>
      <c r="B33" s="253">
        <v>20</v>
      </c>
      <c r="C33" s="253"/>
      <c r="D33" s="171" t="s">
        <v>56</v>
      </c>
      <c r="E33" s="172" t="s">
        <v>48</v>
      </c>
      <c r="F33" s="173">
        <v>584</v>
      </c>
      <c r="G33" s="174" t="s">
        <v>26</v>
      </c>
      <c r="H33" s="173">
        <v>0</v>
      </c>
      <c r="I33" s="173">
        <v>0</v>
      </c>
      <c r="J33" s="173">
        <v>0</v>
      </c>
      <c r="K33" s="173">
        <v>400</v>
      </c>
      <c r="L33" s="173">
        <v>0</v>
      </c>
      <c r="M33" s="173">
        <v>125</v>
      </c>
      <c r="N33" s="173">
        <v>0</v>
      </c>
      <c r="O33" s="173">
        <v>0</v>
      </c>
      <c r="P33" s="173">
        <v>37.5</v>
      </c>
      <c r="Q33" s="173">
        <v>416</v>
      </c>
      <c r="R33" s="173">
        <v>439.8</v>
      </c>
      <c r="S33" s="173">
        <v>0</v>
      </c>
      <c r="T33" s="175">
        <v>0</v>
      </c>
      <c r="U33" s="173">
        <v>0</v>
      </c>
      <c r="V33" s="175">
        <v>0</v>
      </c>
      <c r="W33" s="164">
        <v>0</v>
      </c>
      <c r="X33" s="78"/>
      <c r="Y33" s="77"/>
      <c r="Z33" s="78"/>
      <c r="AA33" s="78"/>
      <c r="AB33" s="78"/>
      <c r="AC33" s="78"/>
      <c r="AD33" s="78"/>
      <c r="AE33" s="78"/>
    </row>
    <row r="34" spans="1:31" s="20" customFormat="1" ht="27" hidden="1" customHeight="1">
      <c r="A34" s="78"/>
      <c r="B34" s="198"/>
      <c r="C34" s="198"/>
      <c r="D34" s="199"/>
      <c r="E34" s="183" t="s">
        <v>354</v>
      </c>
      <c r="F34" s="181">
        <f>SUM(F14:F33)</f>
        <v>21966.97</v>
      </c>
      <c r="G34" s="182"/>
      <c r="H34" s="181">
        <f t="shared" ref="H34:R34" si="0">SUM(H14:H33)</f>
        <v>0</v>
      </c>
      <c r="I34" s="181">
        <f t="shared" si="0"/>
        <v>0</v>
      </c>
      <c r="J34" s="181">
        <f t="shared" si="0"/>
        <v>0</v>
      </c>
      <c r="K34" s="181">
        <f t="shared" si="0"/>
        <v>5800</v>
      </c>
      <c r="L34" s="181">
        <f t="shared" si="0"/>
        <v>0</v>
      </c>
      <c r="M34" s="181">
        <f t="shared" si="0"/>
        <v>3312.5</v>
      </c>
      <c r="N34" s="181">
        <f t="shared" si="0"/>
        <v>817.78</v>
      </c>
      <c r="O34" s="181">
        <f t="shared" si="0"/>
        <v>500</v>
      </c>
      <c r="P34" s="181">
        <f t="shared" si="0"/>
        <v>993.77</v>
      </c>
      <c r="Q34" s="181">
        <f t="shared" si="0"/>
        <v>14980</v>
      </c>
      <c r="R34" s="181">
        <f t="shared" si="0"/>
        <v>13596.579999999998</v>
      </c>
      <c r="S34" s="181"/>
      <c r="T34" s="175">
        <v>0</v>
      </c>
      <c r="U34" s="181">
        <f>SUM(U14:U33)</f>
        <v>0</v>
      </c>
      <c r="V34" s="181">
        <f>SUM(V14:V33)</f>
        <v>0</v>
      </c>
      <c r="W34" s="181">
        <f>SUM(W14:W33)</f>
        <v>0</v>
      </c>
      <c r="X34" s="159"/>
      <c r="Y34" s="158"/>
      <c r="Z34" s="159"/>
      <c r="AA34" s="159"/>
      <c r="AB34" s="78"/>
      <c r="AC34" s="78"/>
      <c r="AD34" s="78"/>
      <c r="AE34" s="78"/>
    </row>
    <row r="35" spans="1:31" s="20" customFormat="1" ht="27" hidden="1" customHeight="1">
      <c r="A35" s="78"/>
      <c r="B35" s="198"/>
      <c r="C35" s="198"/>
      <c r="D35" s="199"/>
      <c r="E35" s="183" t="s">
        <v>355</v>
      </c>
      <c r="F35" s="217">
        <f>SUM(F34:V34)</f>
        <v>61967.599999999991</v>
      </c>
      <c r="G35" s="180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84"/>
      <c r="X35" s="159"/>
      <c r="Y35" s="158"/>
      <c r="Z35" s="159"/>
      <c r="AA35" s="159"/>
      <c r="AB35" s="78"/>
      <c r="AC35" s="78"/>
      <c r="AD35" s="78"/>
      <c r="AE35" s="78"/>
    </row>
    <row r="36" spans="1:31" s="20" customFormat="1" ht="3.75" customHeight="1">
      <c r="A36" s="78"/>
      <c r="B36" s="198"/>
      <c r="C36" s="198"/>
      <c r="D36" s="199"/>
      <c r="E36" s="158"/>
      <c r="F36" s="158"/>
      <c r="G36" s="180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63"/>
      <c r="X36" s="159"/>
      <c r="Y36" s="158"/>
      <c r="Z36" s="159"/>
      <c r="AA36" s="159"/>
      <c r="AB36" s="78"/>
      <c r="AC36" s="78"/>
      <c r="AD36" s="78"/>
      <c r="AE36" s="78"/>
    </row>
    <row r="37" spans="1:31" ht="45.75">
      <c r="B37" s="263" t="s">
        <v>62</v>
      </c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159"/>
      <c r="Y37" s="160"/>
      <c r="Z37" s="160"/>
      <c r="AA37" s="159"/>
    </row>
    <row r="38" spans="1:31" s="20" customFormat="1" ht="58.5" customHeight="1">
      <c r="A38" s="78"/>
      <c r="B38" s="185">
        <v>21</v>
      </c>
      <c r="C38" s="186">
        <v>1</v>
      </c>
      <c r="D38" s="187" t="s">
        <v>63</v>
      </c>
      <c r="E38" s="188" t="s">
        <v>64</v>
      </c>
      <c r="F38" s="189">
        <f>5011</f>
        <v>5011</v>
      </c>
      <c r="G38" s="190" t="s">
        <v>26</v>
      </c>
      <c r="H38" s="189">
        <v>0</v>
      </c>
      <c r="I38" s="189">
        <v>0</v>
      </c>
      <c r="J38" s="189">
        <v>0</v>
      </c>
      <c r="K38" s="189">
        <v>0</v>
      </c>
      <c r="L38" s="189">
        <f>2000</f>
        <v>2000</v>
      </c>
      <c r="M38" s="189">
        <v>0</v>
      </c>
      <c r="N38" s="189">
        <v>0</v>
      </c>
      <c r="O38" s="189">
        <f>250</f>
        <v>250</v>
      </c>
      <c r="P38" s="189">
        <v>0</v>
      </c>
      <c r="Q38" s="189">
        <v>0</v>
      </c>
      <c r="R38" s="189">
        <v>0</v>
      </c>
      <c r="S38" s="189">
        <v>0</v>
      </c>
      <c r="T38" s="189">
        <v>3505.5</v>
      </c>
      <c r="U38" s="189">
        <v>0</v>
      </c>
      <c r="V38" s="189">
        <v>0</v>
      </c>
      <c r="W38" s="189">
        <v>0</v>
      </c>
      <c r="X38" s="161"/>
      <c r="Y38" s="159"/>
      <c r="Z38" s="224">
        <f>+F35+F43</f>
        <v>80592.599999999991</v>
      </c>
      <c r="AA38" s="161"/>
      <c r="AB38" s="78"/>
      <c r="AC38" s="78"/>
      <c r="AD38" s="78"/>
      <c r="AE38" s="78"/>
    </row>
    <row r="39" spans="1:31" s="20" customFormat="1" ht="27" hidden="1" customHeight="1">
      <c r="A39" s="78"/>
      <c r="B39" s="177"/>
      <c r="C39" s="177"/>
      <c r="D39" s="178"/>
      <c r="E39" s="183" t="s">
        <v>355</v>
      </c>
      <c r="F39" s="200">
        <f>+F38+L38+O38</f>
        <v>7261</v>
      </c>
      <c r="G39" s="180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59"/>
      <c r="Y39" s="158"/>
      <c r="Z39" s="158">
        <f>84685.19-Z38</f>
        <v>4092.5900000000111</v>
      </c>
      <c r="AA39" s="159"/>
      <c r="AB39" s="78"/>
      <c r="AC39" s="78"/>
      <c r="AD39" s="78"/>
      <c r="AE39" s="78"/>
    </row>
    <row r="40" spans="1:31" s="20" customFormat="1" ht="3.75" customHeight="1">
      <c r="A40" s="78"/>
      <c r="B40" s="198"/>
      <c r="C40" s="198"/>
      <c r="D40" s="199"/>
      <c r="E40" s="158"/>
      <c r="F40" s="158"/>
      <c r="G40" s="180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63"/>
      <c r="X40" s="159"/>
      <c r="Y40" s="158"/>
      <c r="Z40" s="159"/>
      <c r="AA40" s="159"/>
      <c r="AB40" s="78"/>
      <c r="AC40" s="78"/>
      <c r="AD40" s="78"/>
      <c r="AE40" s="78"/>
    </row>
    <row r="41" spans="1:31" ht="45.75">
      <c r="B41" s="264" t="s">
        <v>65</v>
      </c>
      <c r="C41" s="264"/>
      <c r="D41" s="264"/>
      <c r="E41" s="264"/>
      <c r="F41" s="264"/>
      <c r="G41" s="264"/>
      <c r="H41" s="264"/>
      <c r="I41" s="264"/>
      <c r="J41" s="264"/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160"/>
      <c r="Y41" s="160"/>
      <c r="Z41" s="160"/>
      <c r="AA41" s="160"/>
    </row>
    <row r="42" spans="1:31" s="20" customFormat="1" ht="58.5" customHeight="1">
      <c r="A42" s="78"/>
      <c r="B42" s="191">
        <v>22</v>
      </c>
      <c r="C42" s="192">
        <v>1</v>
      </c>
      <c r="D42" s="193" t="s">
        <v>350</v>
      </c>
      <c r="E42" s="194" t="s">
        <v>67</v>
      </c>
      <c r="F42" s="195">
        <v>18000</v>
      </c>
      <c r="G42" s="196" t="s">
        <v>26</v>
      </c>
      <c r="H42" s="195">
        <v>0</v>
      </c>
      <c r="I42" s="195">
        <v>0</v>
      </c>
      <c r="J42" s="195">
        <v>250</v>
      </c>
      <c r="K42" s="195">
        <v>0</v>
      </c>
      <c r="L42" s="195">
        <v>0</v>
      </c>
      <c r="M42" s="195">
        <v>0</v>
      </c>
      <c r="N42" s="195">
        <v>0</v>
      </c>
      <c r="O42" s="195">
        <v>375</v>
      </c>
      <c r="P42" s="195">
        <v>0</v>
      </c>
      <c r="Q42" s="195">
        <v>0</v>
      </c>
      <c r="R42" s="195">
        <v>0</v>
      </c>
      <c r="S42" s="195">
        <v>0</v>
      </c>
      <c r="T42" s="219">
        <v>0</v>
      </c>
      <c r="U42" s="195">
        <v>0</v>
      </c>
      <c r="V42" s="195">
        <v>0</v>
      </c>
      <c r="W42" s="195">
        <v>0</v>
      </c>
      <c r="X42" s="160"/>
      <c r="Y42" s="159"/>
      <c r="Z42" s="158"/>
      <c r="AA42" s="160"/>
      <c r="AB42" s="81"/>
      <c r="AC42" s="78"/>
      <c r="AD42" s="78"/>
      <c r="AE42" s="78"/>
    </row>
    <row r="43" spans="1:31" s="20" customFormat="1" ht="27" hidden="1" customHeight="1">
      <c r="A43" s="78"/>
      <c r="B43" s="177"/>
      <c r="C43" s="177"/>
      <c r="D43" s="178"/>
      <c r="E43" s="183" t="s">
        <v>355</v>
      </c>
      <c r="F43" s="217">
        <f>+F42+J42+O42+T42</f>
        <v>18625</v>
      </c>
      <c r="G43" s="180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59"/>
      <c r="Y43" s="158"/>
      <c r="Z43" s="159"/>
      <c r="AA43" s="159"/>
      <c r="AB43" s="78"/>
      <c r="AC43" s="78"/>
      <c r="AD43" s="78"/>
      <c r="AE43" s="78"/>
    </row>
    <row r="44" spans="1:31" s="20" customFormat="1" ht="3.75" customHeight="1">
      <c r="A44" s="78"/>
      <c r="B44" s="198"/>
      <c r="C44" s="198"/>
      <c r="D44" s="199"/>
      <c r="E44" s="158"/>
      <c r="F44" s="158"/>
      <c r="G44" s="180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63"/>
      <c r="X44" s="159"/>
      <c r="Y44" s="158"/>
      <c r="Z44" s="159"/>
      <c r="AA44" s="159"/>
      <c r="AB44" s="78"/>
      <c r="AC44" s="78"/>
      <c r="AD44" s="78"/>
      <c r="AE44" s="78"/>
    </row>
    <row r="45" spans="1:31" ht="45.75">
      <c r="B45" s="265" t="s">
        <v>68</v>
      </c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</row>
    <row r="46" spans="1:31" s="20" customFormat="1" ht="58.5" customHeight="1">
      <c r="A46" s="78"/>
      <c r="B46" s="103">
        <v>23</v>
      </c>
      <c r="C46" s="104">
        <v>1</v>
      </c>
      <c r="D46" s="136" t="s">
        <v>69</v>
      </c>
      <c r="E46" s="128" t="s">
        <v>70</v>
      </c>
      <c r="F46" s="131">
        <v>2347.5</v>
      </c>
      <c r="G46" s="132" t="s">
        <v>26</v>
      </c>
      <c r="H46" s="131">
        <v>250</v>
      </c>
      <c r="I46" s="131">
        <v>1206.8900000000001</v>
      </c>
      <c r="J46" s="131">
        <v>0</v>
      </c>
      <c r="K46" s="131">
        <v>0</v>
      </c>
      <c r="L46" s="131">
        <v>0</v>
      </c>
      <c r="M46" s="131" t="s">
        <v>71</v>
      </c>
      <c r="N46" s="131">
        <v>0</v>
      </c>
      <c r="O46" s="131">
        <v>0</v>
      </c>
      <c r="P46" s="131">
        <v>35</v>
      </c>
      <c r="Q46" s="133">
        <v>0</v>
      </c>
      <c r="R46" s="133">
        <v>0</v>
      </c>
      <c r="S46" s="133">
        <v>0</v>
      </c>
      <c r="T46" s="133">
        <v>0</v>
      </c>
      <c r="U46" s="133">
        <v>0</v>
      </c>
      <c r="V46" s="137">
        <v>344.41</v>
      </c>
      <c r="W46" s="133">
        <v>0</v>
      </c>
      <c r="X46" s="78"/>
      <c r="Y46" s="220">
        <f>SUM(W46+U46+T46)</f>
        <v>0</v>
      </c>
      <c r="Z46" s="223">
        <f t="shared" ref="Z46:Z53" si="1">SUM(F46:W46)</f>
        <v>4183.8</v>
      </c>
      <c r="AA46" s="229">
        <f t="shared" ref="AA46:AA63" si="2">SUM(F46:W46)</f>
        <v>4183.8</v>
      </c>
      <c r="AB46" s="78"/>
      <c r="AC46" s="78"/>
      <c r="AD46" s="78"/>
      <c r="AE46" s="78"/>
    </row>
    <row r="47" spans="1:31" s="20" customFormat="1" ht="48.75" customHeight="1">
      <c r="A47" s="78"/>
      <c r="B47" s="105">
        <v>24</v>
      </c>
      <c r="C47" s="106">
        <v>2</v>
      </c>
      <c r="D47" s="134" t="s">
        <v>72</v>
      </c>
      <c r="E47" s="135" t="s">
        <v>70</v>
      </c>
      <c r="F47" s="129">
        <v>2347.5</v>
      </c>
      <c r="G47" s="130" t="s">
        <v>26</v>
      </c>
      <c r="H47" s="129">
        <v>250</v>
      </c>
      <c r="I47" s="129">
        <v>1206.8900000000001</v>
      </c>
      <c r="J47" s="129">
        <v>0</v>
      </c>
      <c r="K47" s="129">
        <v>0</v>
      </c>
      <c r="L47" s="129">
        <v>0</v>
      </c>
      <c r="M47" s="129">
        <v>0</v>
      </c>
      <c r="N47" s="129">
        <v>0</v>
      </c>
      <c r="O47" s="129">
        <v>0</v>
      </c>
      <c r="P47" s="129">
        <v>35</v>
      </c>
      <c r="Q47" s="129">
        <v>0</v>
      </c>
      <c r="R47" s="129">
        <v>0</v>
      </c>
      <c r="S47" s="129">
        <v>0</v>
      </c>
      <c r="T47" s="129">
        <v>0</v>
      </c>
      <c r="U47" s="129">
        <v>0</v>
      </c>
      <c r="V47" s="138">
        <v>344.41</v>
      </c>
      <c r="W47" s="129">
        <v>0</v>
      </c>
      <c r="X47" s="78"/>
      <c r="Y47" s="220">
        <f>SUM(W47+U47+T47)</f>
        <v>0</v>
      </c>
      <c r="Z47" s="223">
        <f t="shared" si="1"/>
        <v>4183.8</v>
      </c>
      <c r="AA47" s="229">
        <f t="shared" si="2"/>
        <v>4183.8</v>
      </c>
      <c r="AB47" s="78"/>
      <c r="AC47" s="78"/>
      <c r="AD47" s="78"/>
      <c r="AE47" s="78"/>
    </row>
    <row r="48" spans="1:31" s="20" customFormat="1" ht="58.5" customHeight="1">
      <c r="A48" s="78"/>
      <c r="B48" s="103">
        <v>25</v>
      </c>
      <c r="C48" s="104">
        <v>3</v>
      </c>
      <c r="D48" s="136" t="s">
        <v>265</v>
      </c>
      <c r="E48" s="128" t="s">
        <v>70</v>
      </c>
      <c r="F48" s="131">
        <v>2347.5</v>
      </c>
      <c r="G48" s="132" t="s">
        <v>26</v>
      </c>
      <c r="H48" s="131">
        <v>250</v>
      </c>
      <c r="I48" s="131">
        <v>1206.8900000000001</v>
      </c>
      <c r="J48" s="131">
        <v>0</v>
      </c>
      <c r="K48" s="131">
        <v>0</v>
      </c>
      <c r="L48" s="131">
        <v>0</v>
      </c>
      <c r="M48" s="131">
        <v>0</v>
      </c>
      <c r="N48" s="131">
        <v>0</v>
      </c>
      <c r="O48" s="131">
        <v>0</v>
      </c>
      <c r="P48" s="131">
        <v>75</v>
      </c>
      <c r="Q48" s="133">
        <v>0</v>
      </c>
      <c r="R48" s="133">
        <v>0</v>
      </c>
      <c r="S48" s="133">
        <v>0</v>
      </c>
      <c r="T48" s="133">
        <v>0</v>
      </c>
      <c r="U48" s="133">
        <v>0</v>
      </c>
      <c r="V48" s="137">
        <v>344.41</v>
      </c>
      <c r="W48" s="133">
        <v>0</v>
      </c>
      <c r="X48" s="78"/>
      <c r="Y48" s="220">
        <f>SUM(W48+U48+T48)</f>
        <v>0</v>
      </c>
      <c r="Z48" s="223">
        <f t="shared" si="1"/>
        <v>4223.8</v>
      </c>
      <c r="AA48" s="229">
        <f t="shared" si="2"/>
        <v>4223.8</v>
      </c>
      <c r="AB48" s="78"/>
      <c r="AC48" s="78"/>
      <c r="AD48" s="78"/>
      <c r="AE48" s="78"/>
    </row>
    <row r="49" spans="1:31" s="20" customFormat="1" ht="58.5" customHeight="1">
      <c r="A49" s="78"/>
      <c r="B49" s="105">
        <v>26</v>
      </c>
      <c r="C49" s="106">
        <v>4</v>
      </c>
      <c r="D49" s="134" t="s">
        <v>74</v>
      </c>
      <c r="E49" s="135" t="s">
        <v>70</v>
      </c>
      <c r="F49" s="129">
        <v>2347.5</v>
      </c>
      <c r="G49" s="130" t="s">
        <v>26</v>
      </c>
      <c r="H49" s="129">
        <v>250</v>
      </c>
      <c r="I49" s="129">
        <v>1206.8900000000001</v>
      </c>
      <c r="J49" s="129">
        <v>0</v>
      </c>
      <c r="K49" s="129">
        <v>0</v>
      </c>
      <c r="L49" s="129">
        <v>0</v>
      </c>
      <c r="M49" s="129">
        <v>0</v>
      </c>
      <c r="N49" s="129">
        <v>0</v>
      </c>
      <c r="O49" s="129">
        <v>0</v>
      </c>
      <c r="P49" s="129">
        <v>75</v>
      </c>
      <c r="Q49" s="129">
        <v>0</v>
      </c>
      <c r="R49" s="129">
        <v>0</v>
      </c>
      <c r="S49" s="129">
        <v>0</v>
      </c>
      <c r="T49" s="129">
        <v>0</v>
      </c>
      <c r="U49" s="129">
        <v>0</v>
      </c>
      <c r="V49" s="138">
        <v>344.41</v>
      </c>
      <c r="W49" s="129">
        <v>0</v>
      </c>
      <c r="X49" s="78"/>
      <c r="Y49" s="220">
        <f>SUM(W49+U49+T49)</f>
        <v>0</v>
      </c>
      <c r="Z49" s="223">
        <f t="shared" si="1"/>
        <v>4223.8</v>
      </c>
      <c r="AA49" s="229">
        <f t="shared" si="2"/>
        <v>4223.8</v>
      </c>
      <c r="AB49" s="78"/>
      <c r="AC49" s="78"/>
      <c r="AD49" s="78"/>
      <c r="AE49" s="78"/>
    </row>
    <row r="50" spans="1:31" s="20" customFormat="1" ht="58.5" customHeight="1">
      <c r="A50" s="78"/>
      <c r="B50" s="103">
        <v>27</v>
      </c>
      <c r="C50" s="104">
        <v>5</v>
      </c>
      <c r="D50" s="136" t="s">
        <v>75</v>
      </c>
      <c r="E50" s="128" t="s">
        <v>70</v>
      </c>
      <c r="F50" s="131">
        <v>2347.5</v>
      </c>
      <c r="G50" s="132" t="s">
        <v>26</v>
      </c>
      <c r="H50" s="131">
        <v>250</v>
      </c>
      <c r="I50" s="131">
        <v>1206.8900000000001</v>
      </c>
      <c r="J50" s="131">
        <v>0</v>
      </c>
      <c r="K50" s="131">
        <v>0</v>
      </c>
      <c r="L50" s="131">
        <v>0</v>
      </c>
      <c r="M50" s="131">
        <v>0</v>
      </c>
      <c r="N50" s="131">
        <v>0</v>
      </c>
      <c r="O50" s="131">
        <v>0</v>
      </c>
      <c r="P50" s="131">
        <v>75</v>
      </c>
      <c r="Q50" s="133">
        <v>0</v>
      </c>
      <c r="R50" s="133">
        <v>0</v>
      </c>
      <c r="S50" s="133">
        <v>0</v>
      </c>
      <c r="T50" s="133">
        <v>0</v>
      </c>
      <c r="U50" s="133">
        <v>0</v>
      </c>
      <c r="V50" s="137">
        <v>344.41</v>
      </c>
      <c r="W50" s="133">
        <v>0</v>
      </c>
      <c r="X50" s="78"/>
      <c r="Y50" s="220">
        <f>SUM(W50+U50+T50)</f>
        <v>0</v>
      </c>
      <c r="Z50" s="223">
        <f t="shared" si="1"/>
        <v>4223.8</v>
      </c>
      <c r="AA50" s="229">
        <f t="shared" si="2"/>
        <v>4223.8</v>
      </c>
      <c r="AB50" s="78"/>
      <c r="AC50" s="78"/>
      <c r="AD50" s="78"/>
      <c r="AE50" s="78"/>
    </row>
    <row r="51" spans="1:31" s="20" customFormat="1" ht="58.5" customHeight="1">
      <c r="A51" s="78"/>
      <c r="B51" s="105">
        <v>28</v>
      </c>
      <c r="C51" s="106">
        <v>6</v>
      </c>
      <c r="D51" s="134" t="s">
        <v>108</v>
      </c>
      <c r="E51" s="135" t="s">
        <v>70</v>
      </c>
      <c r="F51" s="129">
        <v>2347.5</v>
      </c>
      <c r="G51" s="130" t="s">
        <v>26</v>
      </c>
      <c r="H51" s="129">
        <v>250</v>
      </c>
      <c r="I51" s="129">
        <v>1206.8900000000001</v>
      </c>
      <c r="J51" s="129">
        <v>0</v>
      </c>
      <c r="K51" s="129">
        <v>0</v>
      </c>
      <c r="L51" s="129">
        <v>0</v>
      </c>
      <c r="M51" s="129">
        <v>0</v>
      </c>
      <c r="N51" s="129">
        <v>0</v>
      </c>
      <c r="O51" s="129">
        <v>0</v>
      </c>
      <c r="P51" s="129">
        <v>0</v>
      </c>
      <c r="Q51" s="129">
        <v>0</v>
      </c>
      <c r="R51" s="129">
        <v>0</v>
      </c>
      <c r="S51" s="129">
        <v>0</v>
      </c>
      <c r="T51" s="129">
        <v>0</v>
      </c>
      <c r="U51" s="129">
        <v>0</v>
      </c>
      <c r="V51" s="138">
        <v>344.41</v>
      </c>
      <c r="W51" s="129">
        <v>0</v>
      </c>
      <c r="X51" s="78"/>
      <c r="Y51" s="220">
        <f>SUM(W51+U51+T51)+39.84</f>
        <v>39.840000000000003</v>
      </c>
      <c r="Z51" s="223">
        <f t="shared" si="1"/>
        <v>4148.8</v>
      </c>
      <c r="AA51" s="229">
        <f t="shared" si="2"/>
        <v>4148.8</v>
      </c>
      <c r="AB51" s="78"/>
      <c r="AC51" s="78"/>
      <c r="AD51" s="78"/>
      <c r="AE51" s="78"/>
    </row>
    <row r="52" spans="1:31" s="20" customFormat="1" ht="58.5" customHeight="1">
      <c r="A52" s="78"/>
      <c r="B52" s="103">
        <v>29</v>
      </c>
      <c r="C52" s="104">
        <v>7</v>
      </c>
      <c r="D52" s="136" t="str">
        <f>PROPER("EDY ARMANDO ROSALES HERNÁNDEZ")</f>
        <v>Edy Armando Rosales Hernández</v>
      </c>
      <c r="E52" s="128" t="s">
        <v>83</v>
      </c>
      <c r="F52" s="131">
        <v>1070.4000000000001</v>
      </c>
      <c r="G52" s="132" t="s">
        <v>26</v>
      </c>
      <c r="H52" s="131">
        <v>125</v>
      </c>
      <c r="I52" s="131">
        <v>775.95</v>
      </c>
      <c r="J52" s="131">
        <v>0</v>
      </c>
      <c r="K52" s="131">
        <v>0</v>
      </c>
      <c r="L52" s="131">
        <v>0</v>
      </c>
      <c r="M52" s="131">
        <v>0</v>
      </c>
      <c r="N52" s="131">
        <v>0</v>
      </c>
      <c r="O52" s="131">
        <v>0</v>
      </c>
      <c r="P52" s="131">
        <v>0</v>
      </c>
      <c r="Q52" s="133">
        <v>0</v>
      </c>
      <c r="R52" s="133">
        <v>0</v>
      </c>
      <c r="S52" s="133">
        <v>0</v>
      </c>
      <c r="T52" s="133">
        <v>0</v>
      </c>
      <c r="U52" s="133">
        <v>0</v>
      </c>
      <c r="V52" s="137">
        <v>0</v>
      </c>
      <c r="W52" s="133">
        <v>0</v>
      </c>
      <c r="X52" s="78"/>
      <c r="Y52" s="220">
        <f>SUM(W52+U52+T52)</f>
        <v>0</v>
      </c>
      <c r="Z52" s="223">
        <f t="shared" si="1"/>
        <v>1971.3500000000001</v>
      </c>
      <c r="AA52" s="229">
        <f t="shared" si="2"/>
        <v>1971.3500000000001</v>
      </c>
      <c r="AB52" s="78"/>
      <c r="AC52" s="78"/>
      <c r="AD52" s="78"/>
      <c r="AE52" s="78"/>
    </row>
    <row r="53" spans="1:31" s="20" customFormat="1" ht="58.5" customHeight="1">
      <c r="A53" s="78"/>
      <c r="B53" s="105">
        <v>30</v>
      </c>
      <c r="C53" s="106">
        <v>8</v>
      </c>
      <c r="D53" s="134" t="s">
        <v>150</v>
      </c>
      <c r="E53" s="135" t="s">
        <v>70</v>
      </c>
      <c r="F53" s="129">
        <v>2347.5</v>
      </c>
      <c r="G53" s="130" t="s">
        <v>26</v>
      </c>
      <c r="H53" s="129">
        <v>250</v>
      </c>
      <c r="I53" s="129">
        <v>1206.8900000000001</v>
      </c>
      <c r="J53" s="129">
        <v>0</v>
      </c>
      <c r="K53" s="129">
        <v>0</v>
      </c>
      <c r="L53" s="129">
        <v>0</v>
      </c>
      <c r="M53" s="129">
        <v>0</v>
      </c>
      <c r="N53" s="129">
        <v>0</v>
      </c>
      <c r="O53" s="129">
        <v>0</v>
      </c>
      <c r="P53" s="129" t="s">
        <v>71</v>
      </c>
      <c r="Q53" s="129">
        <v>0</v>
      </c>
      <c r="R53" s="129">
        <v>0</v>
      </c>
      <c r="S53" s="129">
        <v>567</v>
      </c>
      <c r="T53" s="129">
        <v>0</v>
      </c>
      <c r="U53" s="129">
        <v>0</v>
      </c>
      <c r="V53" s="138">
        <v>344.41</v>
      </c>
      <c r="W53" s="129">
        <v>0</v>
      </c>
      <c r="X53" s="78"/>
      <c r="Y53" s="220">
        <f>SUM(W53+U53+T53)</f>
        <v>0</v>
      </c>
      <c r="Z53" s="223">
        <f t="shared" si="1"/>
        <v>4715.8</v>
      </c>
      <c r="AA53" s="229">
        <f t="shared" si="2"/>
        <v>4715.8</v>
      </c>
      <c r="AB53" s="78"/>
      <c r="AC53" s="78"/>
      <c r="AD53" s="78"/>
      <c r="AE53" s="78"/>
    </row>
    <row r="54" spans="1:31" s="20" customFormat="1" ht="58.5" customHeight="1">
      <c r="A54" s="78"/>
      <c r="B54" s="103">
        <v>31</v>
      </c>
      <c r="C54" s="104">
        <v>9</v>
      </c>
      <c r="D54" s="136" t="s">
        <v>253</v>
      </c>
      <c r="E54" s="128" t="s">
        <v>70</v>
      </c>
      <c r="F54" s="131">
        <v>2347.5</v>
      </c>
      <c r="G54" s="132" t="s">
        <v>26</v>
      </c>
      <c r="H54" s="131">
        <v>250</v>
      </c>
      <c r="I54" s="131">
        <v>1206.8900000000001</v>
      </c>
      <c r="J54" s="131">
        <v>0</v>
      </c>
      <c r="K54" s="131">
        <v>0</v>
      </c>
      <c r="L54" s="131">
        <v>0</v>
      </c>
      <c r="M54" s="131">
        <v>0</v>
      </c>
      <c r="N54" s="131">
        <v>0</v>
      </c>
      <c r="O54" s="131">
        <v>0</v>
      </c>
      <c r="P54" s="131">
        <v>0</v>
      </c>
      <c r="Q54" s="133">
        <v>0</v>
      </c>
      <c r="R54" s="133">
        <v>0</v>
      </c>
      <c r="S54" s="133">
        <v>0</v>
      </c>
      <c r="T54" s="133">
        <v>0</v>
      </c>
      <c r="U54" s="133">
        <v>0</v>
      </c>
      <c r="V54" s="137">
        <v>344.41</v>
      </c>
      <c r="W54" s="133">
        <v>0</v>
      </c>
      <c r="X54" s="78"/>
      <c r="Y54" s="220">
        <f>SUM(W54+U54+T54)</f>
        <v>0</v>
      </c>
      <c r="Z54" s="77"/>
      <c r="AA54" s="229">
        <f t="shared" si="2"/>
        <v>4148.8</v>
      </c>
      <c r="AB54" s="78"/>
      <c r="AC54" s="78"/>
      <c r="AD54" s="78"/>
      <c r="AE54" s="78"/>
    </row>
    <row r="55" spans="1:31" s="20" customFormat="1" ht="58.5" customHeight="1">
      <c r="A55" s="78"/>
      <c r="B55" s="105">
        <v>32</v>
      </c>
      <c r="C55" s="106">
        <v>10</v>
      </c>
      <c r="D55" s="134" t="s">
        <v>159</v>
      </c>
      <c r="E55" s="135" t="s">
        <v>70</v>
      </c>
      <c r="F55" s="129">
        <v>2347.5</v>
      </c>
      <c r="G55" s="130" t="s">
        <v>26</v>
      </c>
      <c r="H55" s="129">
        <v>250</v>
      </c>
      <c r="I55" s="129">
        <v>1206.8900000000001</v>
      </c>
      <c r="J55" s="129">
        <v>0</v>
      </c>
      <c r="K55" s="129">
        <v>0</v>
      </c>
      <c r="L55" s="129">
        <v>0</v>
      </c>
      <c r="M55" s="129">
        <v>0</v>
      </c>
      <c r="N55" s="129">
        <v>0</v>
      </c>
      <c r="O55" s="129">
        <v>0</v>
      </c>
      <c r="P55" s="129">
        <v>0</v>
      </c>
      <c r="Q55" s="129">
        <v>0</v>
      </c>
      <c r="R55" s="129">
        <v>0</v>
      </c>
      <c r="S55" s="129">
        <v>0</v>
      </c>
      <c r="T55" s="129">
        <v>0</v>
      </c>
      <c r="U55" s="129">
        <v>0</v>
      </c>
      <c r="V55" s="138">
        <v>344.41</v>
      </c>
      <c r="W55" s="129">
        <v>0</v>
      </c>
      <c r="X55" s="78"/>
      <c r="Y55" s="220">
        <f>SUM(W55+U55+T55)</f>
        <v>0</v>
      </c>
      <c r="Z55" s="223">
        <f>SUM(F55:W55)</f>
        <v>4148.8</v>
      </c>
      <c r="AA55" s="229">
        <f t="shared" si="2"/>
        <v>4148.8</v>
      </c>
      <c r="AB55" s="78"/>
      <c r="AC55" s="78"/>
      <c r="AD55" s="78"/>
      <c r="AE55" s="78"/>
    </row>
    <row r="56" spans="1:31" s="20" customFormat="1" ht="58.5" customHeight="1">
      <c r="A56" s="78"/>
      <c r="B56" s="103">
        <v>33</v>
      </c>
      <c r="C56" s="104">
        <v>11</v>
      </c>
      <c r="D56" s="136" t="str">
        <f>PROPER("HUGO ALEXANDER XICÓN BAL")</f>
        <v>Hugo Alexander Xicón Bal</v>
      </c>
      <c r="E56" s="128" t="s">
        <v>105</v>
      </c>
      <c r="F56" s="131">
        <v>1070.4000000000001</v>
      </c>
      <c r="G56" s="132" t="s">
        <v>26</v>
      </c>
      <c r="H56" s="131">
        <v>125</v>
      </c>
      <c r="I56" s="131">
        <v>603.74</v>
      </c>
      <c r="J56" s="131">
        <v>0</v>
      </c>
      <c r="K56" s="131">
        <v>0</v>
      </c>
      <c r="L56" s="131">
        <v>0</v>
      </c>
      <c r="M56" s="131">
        <v>0</v>
      </c>
      <c r="N56" s="131">
        <v>0</v>
      </c>
      <c r="O56" s="131">
        <v>0</v>
      </c>
      <c r="P56" s="131">
        <v>0</v>
      </c>
      <c r="Q56" s="133">
        <v>0</v>
      </c>
      <c r="R56" s="133">
        <v>0</v>
      </c>
      <c r="S56" s="133">
        <v>0</v>
      </c>
      <c r="T56" s="133">
        <v>0</v>
      </c>
      <c r="U56" s="133">
        <v>0</v>
      </c>
      <c r="V56" s="137">
        <v>172.21</v>
      </c>
      <c r="W56" s="133">
        <v>0</v>
      </c>
      <c r="X56" s="78"/>
      <c r="Y56" s="77"/>
      <c r="Z56" s="77"/>
      <c r="AA56" s="229">
        <f t="shared" si="2"/>
        <v>1971.3500000000001</v>
      </c>
      <c r="AB56" s="78"/>
      <c r="AC56" s="78"/>
      <c r="AD56" s="78"/>
      <c r="AE56" s="78"/>
    </row>
    <row r="57" spans="1:31" s="20" customFormat="1" ht="58.5" customHeight="1">
      <c r="A57" s="78"/>
      <c r="B57" s="105">
        <v>34</v>
      </c>
      <c r="C57" s="106">
        <v>12</v>
      </c>
      <c r="D57" s="134" t="s">
        <v>79</v>
      </c>
      <c r="E57" s="135" t="s">
        <v>70</v>
      </c>
      <c r="F57" s="129">
        <v>2347.5</v>
      </c>
      <c r="G57" s="130" t="s">
        <v>26</v>
      </c>
      <c r="H57" s="129">
        <v>250</v>
      </c>
      <c r="I57" s="129">
        <v>1206.8900000000001</v>
      </c>
      <c r="J57" s="129">
        <v>0</v>
      </c>
      <c r="K57" s="129">
        <v>0</v>
      </c>
      <c r="L57" s="129">
        <v>0</v>
      </c>
      <c r="M57" s="129">
        <v>0</v>
      </c>
      <c r="N57" s="129">
        <v>0</v>
      </c>
      <c r="O57" s="129">
        <v>0</v>
      </c>
      <c r="P57" s="129">
        <v>75</v>
      </c>
      <c r="Q57" s="129">
        <v>0</v>
      </c>
      <c r="R57" s="129">
        <v>0</v>
      </c>
      <c r="S57" s="129">
        <v>0</v>
      </c>
      <c r="T57" s="129">
        <v>0</v>
      </c>
      <c r="U57" s="129">
        <v>0</v>
      </c>
      <c r="V57" s="138">
        <v>344.41</v>
      </c>
      <c r="W57" s="129">
        <v>0</v>
      </c>
      <c r="X57" s="78"/>
      <c r="Y57" s="220">
        <f t="shared" ref="Y57:Y92" si="3">SUM(W57+U57+T57)</f>
        <v>0</v>
      </c>
      <c r="Z57" s="223">
        <f>SUM(F57:W57)</f>
        <v>4223.8</v>
      </c>
      <c r="AA57" s="229">
        <f t="shared" si="2"/>
        <v>4223.8</v>
      </c>
      <c r="AB57" s="78"/>
      <c r="AC57" s="78"/>
      <c r="AD57" s="78"/>
      <c r="AE57" s="78"/>
    </row>
    <row r="58" spans="1:31" s="20" customFormat="1" ht="58.5" customHeight="1">
      <c r="A58" s="78"/>
      <c r="B58" s="103">
        <v>35</v>
      </c>
      <c r="C58" s="104">
        <v>13</v>
      </c>
      <c r="D58" s="136" t="s">
        <v>93</v>
      </c>
      <c r="E58" s="128" t="s">
        <v>70</v>
      </c>
      <c r="F58" s="131">
        <v>2347.5</v>
      </c>
      <c r="G58" s="132" t="s">
        <v>26</v>
      </c>
      <c r="H58" s="131">
        <v>250</v>
      </c>
      <c r="I58" s="131">
        <v>1206.8900000000001</v>
      </c>
      <c r="J58" s="131">
        <v>0</v>
      </c>
      <c r="K58" s="131">
        <v>0</v>
      </c>
      <c r="L58" s="131">
        <v>0</v>
      </c>
      <c r="M58" s="131">
        <v>0</v>
      </c>
      <c r="N58" s="131">
        <v>0</v>
      </c>
      <c r="O58" s="131">
        <v>0</v>
      </c>
      <c r="P58" s="131"/>
      <c r="Q58" s="133">
        <v>0</v>
      </c>
      <c r="R58" s="133">
        <v>0</v>
      </c>
      <c r="S58" s="133">
        <v>0</v>
      </c>
      <c r="T58" s="133">
        <v>0</v>
      </c>
      <c r="U58" s="133">
        <v>0</v>
      </c>
      <c r="V58" s="137">
        <v>344.41</v>
      </c>
      <c r="W58" s="133">
        <v>0</v>
      </c>
      <c r="X58" s="78"/>
      <c r="Y58" s="220">
        <f t="shared" si="3"/>
        <v>0</v>
      </c>
      <c r="Z58" s="77"/>
      <c r="AA58" s="229">
        <f t="shared" si="2"/>
        <v>4148.8</v>
      </c>
      <c r="AB58" s="78"/>
      <c r="AC58" s="78"/>
      <c r="AD58" s="78"/>
      <c r="AE58" s="78"/>
    </row>
    <row r="59" spans="1:31" s="20" customFormat="1" ht="58.5" customHeight="1">
      <c r="A59" s="78"/>
      <c r="B59" s="105">
        <v>36</v>
      </c>
      <c r="C59" s="106">
        <v>14</v>
      </c>
      <c r="D59" s="134" t="s">
        <v>80</v>
      </c>
      <c r="E59" s="135" t="s">
        <v>70</v>
      </c>
      <c r="F59" s="129">
        <v>2347.5</v>
      </c>
      <c r="G59" s="130" t="s">
        <v>26</v>
      </c>
      <c r="H59" s="129">
        <v>250</v>
      </c>
      <c r="I59" s="129">
        <v>1206.8900000000001</v>
      </c>
      <c r="J59" s="129">
        <v>0</v>
      </c>
      <c r="K59" s="129">
        <v>0</v>
      </c>
      <c r="L59" s="129">
        <v>0</v>
      </c>
      <c r="M59" s="129">
        <v>0</v>
      </c>
      <c r="N59" s="129">
        <v>0</v>
      </c>
      <c r="O59" s="129">
        <v>0</v>
      </c>
      <c r="P59" s="129">
        <v>35</v>
      </c>
      <c r="Q59" s="129">
        <v>0</v>
      </c>
      <c r="R59" s="129">
        <v>0</v>
      </c>
      <c r="S59" s="129">
        <v>0</v>
      </c>
      <c r="T59" s="129">
        <v>0</v>
      </c>
      <c r="U59" s="129">
        <v>0</v>
      </c>
      <c r="V59" s="138">
        <v>344.41</v>
      </c>
      <c r="W59" s="129">
        <v>0</v>
      </c>
      <c r="X59" s="78"/>
      <c r="Y59" s="220">
        <f t="shared" si="3"/>
        <v>0</v>
      </c>
      <c r="Z59" s="223">
        <f>SUM(F59:W59)</f>
        <v>4183.8</v>
      </c>
      <c r="AA59" s="229">
        <f t="shared" si="2"/>
        <v>4183.8</v>
      </c>
      <c r="AB59" s="78"/>
      <c r="AC59" s="78"/>
      <c r="AD59" s="78"/>
      <c r="AE59" s="78"/>
    </row>
    <row r="60" spans="1:31" s="20" customFormat="1" ht="58.5" customHeight="1">
      <c r="A60" s="78"/>
      <c r="B60" s="103">
        <v>37</v>
      </c>
      <c r="C60" s="104">
        <v>15</v>
      </c>
      <c r="D60" s="136" t="s">
        <v>81</v>
      </c>
      <c r="E60" s="128" t="s">
        <v>70</v>
      </c>
      <c r="F60" s="131">
        <v>2347.5</v>
      </c>
      <c r="G60" s="132" t="s">
        <v>26</v>
      </c>
      <c r="H60" s="131">
        <v>250</v>
      </c>
      <c r="I60" s="131">
        <v>1206.8900000000001</v>
      </c>
      <c r="J60" s="131">
        <v>0</v>
      </c>
      <c r="K60" s="131">
        <v>0</v>
      </c>
      <c r="L60" s="131">
        <v>0</v>
      </c>
      <c r="M60" s="131">
        <v>0</v>
      </c>
      <c r="N60" s="131">
        <v>0</v>
      </c>
      <c r="O60" s="131">
        <v>0</v>
      </c>
      <c r="P60" s="131">
        <v>75</v>
      </c>
      <c r="Q60" s="133">
        <v>0</v>
      </c>
      <c r="R60" s="133">
        <v>0</v>
      </c>
      <c r="S60" s="133">
        <v>0</v>
      </c>
      <c r="T60" s="133">
        <v>0</v>
      </c>
      <c r="U60" s="133">
        <v>0</v>
      </c>
      <c r="V60" s="137">
        <v>344.41</v>
      </c>
      <c r="W60" s="133">
        <v>0</v>
      </c>
      <c r="X60" s="78"/>
      <c r="Y60" s="220">
        <f t="shared" si="3"/>
        <v>0</v>
      </c>
      <c r="Z60" s="223">
        <f>SUM(F60:W60)</f>
        <v>4223.8</v>
      </c>
      <c r="AA60" s="229">
        <f t="shared" si="2"/>
        <v>4223.8</v>
      </c>
      <c r="AB60" s="78"/>
      <c r="AC60" s="78"/>
      <c r="AD60" s="78"/>
      <c r="AE60" s="78"/>
    </row>
    <row r="61" spans="1:31" s="20" customFormat="1" ht="58.5" customHeight="1">
      <c r="A61" s="78"/>
      <c r="B61" s="105">
        <v>38</v>
      </c>
      <c r="C61" s="106">
        <v>16</v>
      </c>
      <c r="D61" s="134" t="s">
        <v>378</v>
      </c>
      <c r="E61" s="135" t="s">
        <v>83</v>
      </c>
      <c r="F61" s="129">
        <v>1070.4000000000001</v>
      </c>
      <c r="G61" s="130" t="s">
        <v>26</v>
      </c>
      <c r="H61" s="129">
        <v>125</v>
      </c>
      <c r="I61" s="129">
        <v>603.74</v>
      </c>
      <c r="J61" s="129">
        <v>0</v>
      </c>
      <c r="K61" s="129">
        <v>0</v>
      </c>
      <c r="L61" s="129">
        <v>0</v>
      </c>
      <c r="M61" s="129">
        <v>0</v>
      </c>
      <c r="N61" s="129">
        <v>0</v>
      </c>
      <c r="O61" s="129">
        <v>0</v>
      </c>
      <c r="P61" s="129">
        <v>0</v>
      </c>
      <c r="Q61" s="129">
        <v>0</v>
      </c>
      <c r="R61" s="129">
        <v>0</v>
      </c>
      <c r="S61" s="129">
        <v>0</v>
      </c>
      <c r="T61" s="129">
        <v>0</v>
      </c>
      <c r="U61" s="129">
        <v>0</v>
      </c>
      <c r="V61" s="138">
        <v>172.21</v>
      </c>
      <c r="W61" s="129">
        <v>0</v>
      </c>
      <c r="X61" s="78"/>
      <c r="Y61" s="220">
        <f t="shared" si="3"/>
        <v>0</v>
      </c>
      <c r="Z61" s="77"/>
      <c r="AA61" s="229">
        <f t="shared" si="2"/>
        <v>1971.3500000000001</v>
      </c>
      <c r="AB61" s="78"/>
      <c r="AC61" s="78"/>
      <c r="AD61" s="78"/>
      <c r="AE61" s="78"/>
    </row>
    <row r="62" spans="1:31" s="20" customFormat="1" ht="58.5" customHeight="1">
      <c r="A62" s="78"/>
      <c r="B62" s="103">
        <v>39</v>
      </c>
      <c r="C62" s="104">
        <v>17</v>
      </c>
      <c r="D62" s="136" t="s">
        <v>107</v>
      </c>
      <c r="E62" s="128" t="s">
        <v>70</v>
      </c>
      <c r="F62" s="131">
        <v>2347.5</v>
      </c>
      <c r="G62" s="132" t="s">
        <v>26</v>
      </c>
      <c r="H62" s="131">
        <v>250</v>
      </c>
      <c r="I62" s="131">
        <v>1206.8900000000001</v>
      </c>
      <c r="J62" s="131">
        <v>0</v>
      </c>
      <c r="K62" s="131">
        <v>0</v>
      </c>
      <c r="L62" s="131">
        <v>0</v>
      </c>
      <c r="M62" s="131">
        <v>0</v>
      </c>
      <c r="N62" s="131">
        <v>0</v>
      </c>
      <c r="O62" s="131">
        <v>0</v>
      </c>
      <c r="P62" s="131">
        <v>0</v>
      </c>
      <c r="Q62" s="133">
        <v>0</v>
      </c>
      <c r="R62" s="133">
        <v>0</v>
      </c>
      <c r="S62" s="133">
        <v>0</v>
      </c>
      <c r="T62" s="133">
        <v>0</v>
      </c>
      <c r="U62" s="133">
        <v>0</v>
      </c>
      <c r="V62" s="137">
        <v>344.41</v>
      </c>
      <c r="W62" s="133">
        <v>0</v>
      </c>
      <c r="X62" s="78"/>
      <c r="Y62" s="220">
        <f t="shared" si="3"/>
        <v>0</v>
      </c>
      <c r="Z62" s="223">
        <f>SUM(F62:W62)</f>
        <v>4148.8</v>
      </c>
      <c r="AA62" s="229">
        <f t="shared" si="2"/>
        <v>4148.8</v>
      </c>
      <c r="AB62" s="78"/>
      <c r="AC62" s="78"/>
      <c r="AD62" s="78"/>
      <c r="AE62" s="78"/>
    </row>
    <row r="63" spans="1:31" s="20" customFormat="1" ht="58.5" customHeight="1">
      <c r="A63" s="78"/>
      <c r="B63" s="105">
        <v>40</v>
      </c>
      <c r="C63" s="106">
        <v>18</v>
      </c>
      <c r="D63" s="134" t="s">
        <v>85</v>
      </c>
      <c r="E63" s="135" t="s">
        <v>70</v>
      </c>
      <c r="F63" s="129">
        <v>2347.5</v>
      </c>
      <c r="G63" s="130" t="s">
        <v>26</v>
      </c>
      <c r="H63" s="129">
        <v>250</v>
      </c>
      <c r="I63" s="129">
        <v>1206.8900000000001</v>
      </c>
      <c r="J63" s="129">
        <v>0</v>
      </c>
      <c r="K63" s="129">
        <v>0</v>
      </c>
      <c r="L63" s="129">
        <v>0</v>
      </c>
      <c r="M63" s="129">
        <v>0</v>
      </c>
      <c r="N63" s="129">
        <v>0</v>
      </c>
      <c r="O63" s="129">
        <v>0</v>
      </c>
      <c r="P63" s="129">
        <v>50</v>
      </c>
      <c r="Q63" s="129">
        <v>0</v>
      </c>
      <c r="R63" s="129">
        <v>0</v>
      </c>
      <c r="S63" s="129">
        <v>0</v>
      </c>
      <c r="T63" s="129">
        <v>0</v>
      </c>
      <c r="U63" s="129">
        <v>0</v>
      </c>
      <c r="V63" s="138">
        <v>344.41</v>
      </c>
      <c r="W63" s="129">
        <v>0</v>
      </c>
      <c r="X63" s="78"/>
      <c r="Y63" s="220">
        <f t="shared" si="3"/>
        <v>0</v>
      </c>
      <c r="Z63" s="223">
        <f>SUM(F63:W63)</f>
        <v>4198.8</v>
      </c>
      <c r="AA63" s="229">
        <f t="shared" si="2"/>
        <v>4198.8</v>
      </c>
      <c r="AB63" s="78"/>
      <c r="AC63" s="78"/>
      <c r="AD63" s="78"/>
      <c r="AE63" s="78"/>
    </row>
    <row r="64" spans="1:31" s="20" customFormat="1" ht="58.5" customHeight="1">
      <c r="A64" s="78"/>
      <c r="B64" s="103">
        <v>41</v>
      </c>
      <c r="C64" s="104">
        <v>19</v>
      </c>
      <c r="D64" s="136" t="s">
        <v>272</v>
      </c>
      <c r="E64" s="128" t="s">
        <v>70</v>
      </c>
      <c r="F64" s="131">
        <v>2347.5</v>
      </c>
      <c r="G64" s="132" t="s">
        <v>26</v>
      </c>
      <c r="H64" s="131">
        <v>250</v>
      </c>
      <c r="I64" s="131">
        <v>1206.8900000000001</v>
      </c>
      <c r="J64" s="131">
        <v>0</v>
      </c>
      <c r="K64" s="131">
        <v>0</v>
      </c>
      <c r="L64" s="131">
        <v>0</v>
      </c>
      <c r="M64" s="131">
        <v>0</v>
      </c>
      <c r="N64" s="131">
        <v>0</v>
      </c>
      <c r="O64" s="131">
        <v>0</v>
      </c>
      <c r="P64" s="131">
        <v>0</v>
      </c>
      <c r="Q64" s="133">
        <v>0</v>
      </c>
      <c r="R64" s="133">
        <v>0</v>
      </c>
      <c r="S64" s="133">
        <v>0</v>
      </c>
      <c r="T64" s="133">
        <v>0</v>
      </c>
      <c r="U64" s="133">
        <v>0</v>
      </c>
      <c r="V64" s="137">
        <v>344.41</v>
      </c>
      <c r="W64" s="133">
        <v>0</v>
      </c>
      <c r="X64" s="78"/>
      <c r="Y64" s="220">
        <f t="shared" si="3"/>
        <v>0</v>
      </c>
      <c r="Z64" s="77"/>
      <c r="AA64" s="78"/>
      <c r="AB64" s="78"/>
      <c r="AC64" s="78"/>
      <c r="AD64" s="78"/>
      <c r="AE64" s="78"/>
    </row>
    <row r="65" spans="1:31" s="20" customFormat="1" ht="58.5" customHeight="1">
      <c r="A65" s="78"/>
      <c r="B65" s="105">
        <v>42</v>
      </c>
      <c r="C65" s="106">
        <v>20</v>
      </c>
      <c r="D65" s="134" t="s">
        <v>86</v>
      </c>
      <c r="E65" s="135" t="s">
        <v>70</v>
      </c>
      <c r="F65" s="129">
        <v>2347.5</v>
      </c>
      <c r="G65" s="130" t="s">
        <v>26</v>
      </c>
      <c r="H65" s="129">
        <v>250</v>
      </c>
      <c r="I65" s="129">
        <v>1206.8900000000001</v>
      </c>
      <c r="J65" s="129">
        <v>0</v>
      </c>
      <c r="K65" s="129">
        <v>0</v>
      </c>
      <c r="L65" s="129">
        <v>0</v>
      </c>
      <c r="M65" s="129">
        <v>0</v>
      </c>
      <c r="N65" s="129">
        <v>0</v>
      </c>
      <c r="O65" s="129">
        <v>0</v>
      </c>
      <c r="P65" s="129">
        <v>50</v>
      </c>
      <c r="Q65" s="129">
        <v>0</v>
      </c>
      <c r="R65" s="129">
        <v>0</v>
      </c>
      <c r="S65" s="129">
        <v>0</v>
      </c>
      <c r="T65" s="129">
        <v>0</v>
      </c>
      <c r="U65" s="129">
        <v>0</v>
      </c>
      <c r="V65" s="138">
        <v>344.41</v>
      </c>
      <c r="W65" s="129">
        <v>0</v>
      </c>
      <c r="X65" s="78"/>
      <c r="Y65" s="220">
        <f t="shared" si="3"/>
        <v>0</v>
      </c>
      <c r="Z65" s="77"/>
      <c r="AA65" s="229">
        <f t="shared" ref="AA65:AA70" si="4">SUM(F65:W65)</f>
        <v>4198.8</v>
      </c>
      <c r="AB65" s="78"/>
      <c r="AC65" s="78"/>
      <c r="AD65" s="78"/>
      <c r="AE65" s="78"/>
    </row>
    <row r="66" spans="1:31" s="20" customFormat="1" ht="58.5" customHeight="1">
      <c r="A66" s="78"/>
      <c r="B66" s="103">
        <v>43</v>
      </c>
      <c r="C66" s="104">
        <v>21</v>
      </c>
      <c r="D66" s="136" t="s">
        <v>87</v>
      </c>
      <c r="E66" s="128" t="s">
        <v>70</v>
      </c>
      <c r="F66" s="131">
        <v>2347.5</v>
      </c>
      <c r="G66" s="132" t="s">
        <v>26</v>
      </c>
      <c r="H66" s="131">
        <v>250</v>
      </c>
      <c r="I66" s="131">
        <v>1206.8900000000001</v>
      </c>
      <c r="J66" s="131">
        <v>0</v>
      </c>
      <c r="K66" s="131">
        <v>0</v>
      </c>
      <c r="L66" s="131">
        <v>0</v>
      </c>
      <c r="M66" s="131">
        <v>0</v>
      </c>
      <c r="N66" s="131">
        <v>0</v>
      </c>
      <c r="O66" s="131">
        <v>0</v>
      </c>
      <c r="P66" s="131">
        <v>50</v>
      </c>
      <c r="Q66" s="133">
        <v>0</v>
      </c>
      <c r="R66" s="133">
        <v>0</v>
      </c>
      <c r="S66" s="133">
        <v>567</v>
      </c>
      <c r="T66" s="133">
        <v>0</v>
      </c>
      <c r="U66" s="133">
        <v>0</v>
      </c>
      <c r="V66" s="137">
        <v>344.41</v>
      </c>
      <c r="W66" s="133">
        <v>0</v>
      </c>
      <c r="X66" s="78"/>
      <c r="Y66" s="220">
        <f t="shared" si="3"/>
        <v>0</v>
      </c>
      <c r="Z66" s="77"/>
      <c r="AA66" s="229">
        <f t="shared" si="4"/>
        <v>4765.8</v>
      </c>
      <c r="AB66" s="78"/>
      <c r="AC66" s="78"/>
      <c r="AD66" s="78"/>
      <c r="AE66" s="78"/>
    </row>
    <row r="67" spans="1:31" s="20" customFormat="1" ht="58.5" customHeight="1">
      <c r="A67" s="78"/>
      <c r="B67" s="105">
        <v>44</v>
      </c>
      <c r="C67" s="106">
        <v>22</v>
      </c>
      <c r="D67" s="134" t="s">
        <v>252</v>
      </c>
      <c r="E67" s="135" t="s">
        <v>83</v>
      </c>
      <c r="F67" s="129">
        <v>1338</v>
      </c>
      <c r="G67" s="130" t="s">
        <v>26</v>
      </c>
      <c r="H67" s="129">
        <v>156.25</v>
      </c>
      <c r="I67" s="129">
        <v>969.94</v>
      </c>
      <c r="J67" s="129">
        <v>0</v>
      </c>
      <c r="K67" s="129">
        <v>0</v>
      </c>
      <c r="L67" s="129">
        <v>0</v>
      </c>
      <c r="M67" s="129">
        <v>0</v>
      </c>
      <c r="N67" s="129">
        <v>0</v>
      </c>
      <c r="O67" s="129">
        <v>0</v>
      </c>
      <c r="P67" s="129">
        <v>0</v>
      </c>
      <c r="Q67" s="129">
        <v>0</v>
      </c>
      <c r="R67" s="129">
        <v>0</v>
      </c>
      <c r="S67" s="129">
        <v>0</v>
      </c>
      <c r="T67" s="129">
        <v>0</v>
      </c>
      <c r="U67" s="129">
        <v>0</v>
      </c>
      <c r="V67" s="138">
        <v>0</v>
      </c>
      <c r="W67" s="129">
        <v>0</v>
      </c>
      <c r="X67" s="78"/>
      <c r="Y67" s="220">
        <f t="shared" si="3"/>
        <v>0</v>
      </c>
      <c r="Z67" s="223">
        <f>SUM(F67:W67)</f>
        <v>2464.19</v>
      </c>
      <c r="AA67" s="229">
        <f t="shared" si="4"/>
        <v>2464.19</v>
      </c>
      <c r="AB67" s="78"/>
      <c r="AC67" s="78"/>
      <c r="AD67" s="78"/>
      <c r="AE67" s="78"/>
    </row>
    <row r="68" spans="1:31" s="20" customFormat="1" ht="58.5" customHeight="1">
      <c r="A68" s="78"/>
      <c r="B68" s="103">
        <v>45</v>
      </c>
      <c r="C68" s="104">
        <v>23</v>
      </c>
      <c r="D68" s="136" t="s">
        <v>88</v>
      </c>
      <c r="E68" s="128" t="s">
        <v>83</v>
      </c>
      <c r="F68" s="131">
        <v>1605.6000000000001</v>
      </c>
      <c r="G68" s="132" t="s">
        <v>26</v>
      </c>
      <c r="H68" s="131">
        <v>187.5</v>
      </c>
      <c r="I68" s="131">
        <v>905.63</v>
      </c>
      <c r="J68" s="131">
        <v>0</v>
      </c>
      <c r="K68" s="131">
        <v>0</v>
      </c>
      <c r="L68" s="131">
        <v>0</v>
      </c>
      <c r="M68" s="131">
        <v>0</v>
      </c>
      <c r="N68" s="131">
        <v>0</v>
      </c>
      <c r="O68" s="131">
        <v>0</v>
      </c>
      <c r="P68" s="131">
        <v>56.25</v>
      </c>
      <c r="Q68" s="133">
        <v>0</v>
      </c>
      <c r="R68" s="133">
        <v>0</v>
      </c>
      <c r="S68" s="133">
        <v>0</v>
      </c>
      <c r="T68" s="133">
        <v>0</v>
      </c>
      <c r="U68" s="133">
        <v>0</v>
      </c>
      <c r="V68" s="137">
        <v>258.27</v>
      </c>
      <c r="W68" s="133">
        <v>0</v>
      </c>
      <c r="X68" s="78"/>
      <c r="Y68" s="220">
        <f t="shared" si="3"/>
        <v>0</v>
      </c>
      <c r="Z68" s="223">
        <f>SUM(F68:W68)</f>
        <v>3013.25</v>
      </c>
      <c r="AA68" s="229">
        <f t="shared" si="4"/>
        <v>3013.25</v>
      </c>
      <c r="AB68" s="78"/>
      <c r="AC68" s="78"/>
      <c r="AD68" s="78"/>
      <c r="AE68" s="78"/>
    </row>
    <row r="69" spans="1:31" s="20" customFormat="1" ht="58.5" customHeight="1">
      <c r="A69" s="78"/>
      <c r="B69" s="105">
        <v>46</v>
      </c>
      <c r="C69" s="106">
        <v>24</v>
      </c>
      <c r="D69" s="134" t="s">
        <v>89</v>
      </c>
      <c r="E69" s="135" t="s">
        <v>70</v>
      </c>
      <c r="F69" s="129">
        <v>2347.5</v>
      </c>
      <c r="G69" s="130" t="s">
        <v>26</v>
      </c>
      <c r="H69" s="129">
        <v>250</v>
      </c>
      <c r="I69" s="129">
        <v>1551.3</v>
      </c>
      <c r="J69" s="129">
        <v>0</v>
      </c>
      <c r="K69" s="129">
        <v>0</v>
      </c>
      <c r="L69" s="129">
        <v>0</v>
      </c>
      <c r="M69" s="129">
        <v>0</v>
      </c>
      <c r="N69" s="129">
        <v>0</v>
      </c>
      <c r="O69" s="129">
        <v>0</v>
      </c>
      <c r="P69" s="129">
        <v>75</v>
      </c>
      <c r="Q69" s="129">
        <v>0</v>
      </c>
      <c r="R69" s="129">
        <v>0</v>
      </c>
      <c r="S69" s="129">
        <v>0</v>
      </c>
      <c r="T69" s="129">
        <v>0</v>
      </c>
      <c r="U69" s="129">
        <v>0</v>
      </c>
      <c r="V69" s="138">
        <v>0</v>
      </c>
      <c r="W69" s="129">
        <v>0</v>
      </c>
      <c r="X69" s="78"/>
      <c r="Y69" s="220">
        <f t="shared" si="3"/>
        <v>0</v>
      </c>
      <c r="Z69" s="77"/>
      <c r="AA69" s="229">
        <f t="shared" si="4"/>
        <v>4223.8</v>
      </c>
      <c r="AB69" s="78"/>
      <c r="AC69" s="78"/>
      <c r="AD69" s="78"/>
      <c r="AE69" s="78"/>
    </row>
    <row r="70" spans="1:31" s="20" customFormat="1" ht="58.5" customHeight="1">
      <c r="A70" s="78"/>
      <c r="B70" s="103">
        <v>47</v>
      </c>
      <c r="C70" s="104">
        <v>25</v>
      </c>
      <c r="D70" s="136" t="s">
        <v>90</v>
      </c>
      <c r="E70" s="128" t="s">
        <v>70</v>
      </c>
      <c r="F70" s="131">
        <v>2347.5</v>
      </c>
      <c r="G70" s="132" t="s">
        <v>26</v>
      </c>
      <c r="H70" s="131">
        <v>250</v>
      </c>
      <c r="I70" s="131">
        <v>1206.8900000000001</v>
      </c>
      <c r="J70" s="131">
        <v>0</v>
      </c>
      <c r="K70" s="131">
        <v>0</v>
      </c>
      <c r="L70" s="131">
        <v>0</v>
      </c>
      <c r="M70" s="131">
        <v>0</v>
      </c>
      <c r="N70" s="131">
        <v>0</v>
      </c>
      <c r="O70" s="131">
        <v>0</v>
      </c>
      <c r="P70" s="131">
        <v>75</v>
      </c>
      <c r="Q70" s="133">
        <v>0</v>
      </c>
      <c r="R70" s="133">
        <v>0</v>
      </c>
      <c r="S70" s="133">
        <v>0</v>
      </c>
      <c r="T70" s="133">
        <v>0</v>
      </c>
      <c r="U70" s="133">
        <v>0</v>
      </c>
      <c r="V70" s="137">
        <v>344.41</v>
      </c>
      <c r="W70" s="133">
        <v>0</v>
      </c>
      <c r="X70" s="78"/>
      <c r="Y70" s="220">
        <f t="shared" si="3"/>
        <v>0</v>
      </c>
      <c r="Z70" s="77"/>
      <c r="AA70" s="229">
        <f t="shared" si="4"/>
        <v>4223.8</v>
      </c>
      <c r="AB70" s="78"/>
      <c r="AC70" s="78"/>
      <c r="AD70" s="78"/>
      <c r="AE70" s="78"/>
    </row>
    <row r="71" spans="1:31" s="20" customFormat="1" ht="58.5" customHeight="1">
      <c r="A71" s="78"/>
      <c r="B71" s="105">
        <v>48</v>
      </c>
      <c r="C71" s="106">
        <v>26</v>
      </c>
      <c r="D71" s="134" t="s">
        <v>91</v>
      </c>
      <c r="E71" s="135" t="s">
        <v>70</v>
      </c>
      <c r="F71" s="129">
        <v>2347.5</v>
      </c>
      <c r="G71" s="130" t="s">
        <v>26</v>
      </c>
      <c r="H71" s="129">
        <v>250</v>
      </c>
      <c r="I71" s="129">
        <v>1206.8900000000001</v>
      </c>
      <c r="J71" s="129">
        <v>0</v>
      </c>
      <c r="K71" s="129">
        <v>0</v>
      </c>
      <c r="L71" s="129">
        <v>0</v>
      </c>
      <c r="M71" s="129">
        <v>0</v>
      </c>
      <c r="N71" s="129">
        <v>0</v>
      </c>
      <c r="O71" s="129">
        <v>0</v>
      </c>
      <c r="P71" s="129">
        <v>50</v>
      </c>
      <c r="Q71" s="129">
        <v>0</v>
      </c>
      <c r="R71" s="129">
        <v>0</v>
      </c>
      <c r="S71" s="129">
        <v>0</v>
      </c>
      <c r="T71" s="129">
        <v>0</v>
      </c>
      <c r="U71" s="129">
        <v>0</v>
      </c>
      <c r="V71" s="138">
        <v>344.41</v>
      </c>
      <c r="W71" s="129">
        <v>0</v>
      </c>
      <c r="X71" s="78"/>
      <c r="Y71" s="220">
        <f t="shared" si="3"/>
        <v>0</v>
      </c>
      <c r="Z71" s="77"/>
      <c r="AA71" s="78"/>
      <c r="AB71" s="78"/>
      <c r="AC71" s="78"/>
      <c r="AD71" s="78"/>
      <c r="AE71" s="78"/>
    </row>
    <row r="72" spans="1:31" s="20" customFormat="1" ht="58.5" customHeight="1">
      <c r="A72" s="78"/>
      <c r="B72" s="103">
        <v>49</v>
      </c>
      <c r="C72" s="104">
        <v>27</v>
      </c>
      <c r="D72" s="136" t="s">
        <v>149</v>
      </c>
      <c r="E72" s="128" t="s">
        <v>70</v>
      </c>
      <c r="F72" s="131">
        <v>2347.5</v>
      </c>
      <c r="G72" s="132" t="s">
        <v>26</v>
      </c>
      <c r="H72" s="131">
        <v>250</v>
      </c>
      <c r="I72" s="131">
        <v>1206.8900000000001</v>
      </c>
      <c r="J72" s="131">
        <v>0</v>
      </c>
      <c r="K72" s="131">
        <v>0</v>
      </c>
      <c r="L72" s="131">
        <v>0</v>
      </c>
      <c r="M72" s="131">
        <v>0</v>
      </c>
      <c r="N72" s="131">
        <v>0</v>
      </c>
      <c r="O72" s="131">
        <v>0</v>
      </c>
      <c r="P72" s="131">
        <v>0</v>
      </c>
      <c r="Q72" s="133">
        <v>0</v>
      </c>
      <c r="R72" s="133">
        <v>0</v>
      </c>
      <c r="S72" s="133">
        <v>0</v>
      </c>
      <c r="T72" s="133">
        <v>0</v>
      </c>
      <c r="U72" s="133">
        <v>0</v>
      </c>
      <c r="V72" s="137">
        <v>344.41</v>
      </c>
      <c r="W72" s="133">
        <v>0</v>
      </c>
      <c r="X72" s="78"/>
      <c r="Y72" s="220">
        <f t="shared" si="3"/>
        <v>0</v>
      </c>
      <c r="Z72" s="77"/>
      <c r="AA72" s="229">
        <f t="shared" ref="AA72:AA97" si="5">SUM(F72:W72)</f>
        <v>4148.8</v>
      </c>
      <c r="AB72" s="78"/>
      <c r="AC72" s="78"/>
      <c r="AD72" s="78"/>
      <c r="AE72" s="78"/>
    </row>
    <row r="73" spans="1:31" s="20" customFormat="1" ht="58.5" customHeight="1">
      <c r="A73" s="78"/>
      <c r="B73" s="105">
        <v>50</v>
      </c>
      <c r="C73" s="106">
        <v>28</v>
      </c>
      <c r="D73" s="134" t="s">
        <v>92</v>
      </c>
      <c r="E73" s="135" t="s">
        <v>70</v>
      </c>
      <c r="F73" s="129">
        <v>2347.5</v>
      </c>
      <c r="G73" s="130" t="s">
        <v>26</v>
      </c>
      <c r="H73" s="129">
        <v>250</v>
      </c>
      <c r="I73" s="129">
        <v>1206.8900000000001</v>
      </c>
      <c r="J73" s="129">
        <v>0</v>
      </c>
      <c r="K73" s="129">
        <v>0</v>
      </c>
      <c r="L73" s="129">
        <v>0</v>
      </c>
      <c r="M73" s="129">
        <v>0</v>
      </c>
      <c r="N73" s="129">
        <v>0</v>
      </c>
      <c r="O73" s="129">
        <v>0</v>
      </c>
      <c r="P73" s="129">
        <v>50</v>
      </c>
      <c r="Q73" s="129">
        <v>0</v>
      </c>
      <c r="R73" s="129">
        <v>0</v>
      </c>
      <c r="S73" s="129">
        <v>0</v>
      </c>
      <c r="T73" s="129">
        <v>0</v>
      </c>
      <c r="U73" s="129">
        <v>0</v>
      </c>
      <c r="V73" s="138">
        <v>344.41</v>
      </c>
      <c r="W73" s="129">
        <v>0</v>
      </c>
      <c r="X73" s="78"/>
      <c r="Y73" s="220">
        <f t="shared" si="3"/>
        <v>0</v>
      </c>
      <c r="Z73" s="223">
        <f>SUM(F73:W73)</f>
        <v>4198.8</v>
      </c>
      <c r="AA73" s="229">
        <f t="shared" si="5"/>
        <v>4198.8</v>
      </c>
      <c r="AB73" s="78"/>
      <c r="AC73" s="78"/>
      <c r="AD73" s="78"/>
      <c r="AE73" s="78"/>
    </row>
    <row r="74" spans="1:31" s="20" customFormat="1" ht="51" customHeight="1">
      <c r="A74" s="78"/>
      <c r="B74" s="103">
        <v>51</v>
      </c>
      <c r="C74" s="104">
        <v>29</v>
      </c>
      <c r="D74" s="136" t="s">
        <v>103</v>
      </c>
      <c r="E74" s="128" t="s">
        <v>70</v>
      </c>
      <c r="F74" s="131">
        <v>2347.5</v>
      </c>
      <c r="G74" s="132" t="s">
        <v>26</v>
      </c>
      <c r="H74" s="131">
        <v>250</v>
      </c>
      <c r="I74" s="131">
        <v>1206.8900000000001</v>
      </c>
      <c r="J74" s="131">
        <v>0</v>
      </c>
      <c r="K74" s="131">
        <v>0</v>
      </c>
      <c r="L74" s="131">
        <v>0</v>
      </c>
      <c r="M74" s="131">
        <v>0</v>
      </c>
      <c r="N74" s="131">
        <v>0</v>
      </c>
      <c r="O74" s="131">
        <v>0</v>
      </c>
      <c r="P74" s="131">
        <v>0</v>
      </c>
      <c r="Q74" s="133">
        <v>0</v>
      </c>
      <c r="R74" s="133">
        <v>0</v>
      </c>
      <c r="S74" s="133">
        <v>0</v>
      </c>
      <c r="T74" s="133">
        <v>0</v>
      </c>
      <c r="U74" s="133">
        <v>0</v>
      </c>
      <c r="V74" s="137">
        <v>344.41</v>
      </c>
      <c r="W74" s="133">
        <v>0</v>
      </c>
      <c r="X74" s="78"/>
      <c r="Y74" s="220">
        <f t="shared" si="3"/>
        <v>0</v>
      </c>
      <c r="Z74" s="77"/>
      <c r="AA74" s="229">
        <f t="shared" si="5"/>
        <v>4148.8</v>
      </c>
      <c r="AB74" s="78"/>
      <c r="AC74" s="78"/>
      <c r="AD74" s="78"/>
      <c r="AE74" s="78"/>
    </row>
    <row r="75" spans="1:31" s="20" customFormat="1" ht="58.5" customHeight="1">
      <c r="A75" s="78"/>
      <c r="B75" s="105">
        <v>52</v>
      </c>
      <c r="C75" s="106">
        <v>30</v>
      </c>
      <c r="D75" s="134" t="s">
        <v>99</v>
      </c>
      <c r="E75" s="135" t="s">
        <v>70</v>
      </c>
      <c r="F75" s="129">
        <v>2347.5</v>
      </c>
      <c r="G75" s="130" t="s">
        <v>26</v>
      </c>
      <c r="H75" s="129">
        <v>250</v>
      </c>
      <c r="I75" s="129">
        <v>1206.8900000000001</v>
      </c>
      <c r="J75" s="129">
        <v>0</v>
      </c>
      <c r="K75" s="129">
        <v>0</v>
      </c>
      <c r="L75" s="129">
        <v>0</v>
      </c>
      <c r="M75" s="129">
        <v>0</v>
      </c>
      <c r="N75" s="129">
        <v>0</v>
      </c>
      <c r="O75" s="129">
        <v>0</v>
      </c>
      <c r="P75" s="129">
        <v>0</v>
      </c>
      <c r="Q75" s="129">
        <v>0</v>
      </c>
      <c r="R75" s="129">
        <v>0</v>
      </c>
      <c r="S75" s="129">
        <v>567</v>
      </c>
      <c r="T75" s="129">
        <v>0</v>
      </c>
      <c r="U75" s="129">
        <v>0</v>
      </c>
      <c r="V75" s="138">
        <v>344.41</v>
      </c>
      <c r="W75" s="129">
        <v>0</v>
      </c>
      <c r="X75" s="78"/>
      <c r="Y75" s="220">
        <f t="shared" si="3"/>
        <v>0</v>
      </c>
      <c r="Z75" s="223">
        <f>SUM(F75:W75)</f>
        <v>4715.8</v>
      </c>
      <c r="AA75" s="229">
        <f t="shared" si="5"/>
        <v>4715.8</v>
      </c>
      <c r="AB75" s="78"/>
      <c r="AC75" s="78"/>
      <c r="AD75" s="78"/>
      <c r="AE75" s="78"/>
    </row>
    <row r="76" spans="1:31" s="20" customFormat="1" ht="58.5" customHeight="1">
      <c r="A76" s="78"/>
      <c r="B76" s="103">
        <v>53</v>
      </c>
      <c r="C76" s="104">
        <v>31</v>
      </c>
      <c r="D76" s="136" t="s">
        <v>102</v>
      </c>
      <c r="E76" s="128" t="s">
        <v>83</v>
      </c>
      <c r="F76" s="131">
        <v>1070.4000000000001</v>
      </c>
      <c r="G76" s="132" t="s">
        <v>26</v>
      </c>
      <c r="H76" s="131">
        <v>125</v>
      </c>
      <c r="I76" s="131">
        <v>603.74</v>
      </c>
      <c r="J76" s="131">
        <v>0</v>
      </c>
      <c r="K76" s="131">
        <v>0</v>
      </c>
      <c r="L76" s="131">
        <v>0</v>
      </c>
      <c r="M76" s="131">
        <v>0</v>
      </c>
      <c r="N76" s="131">
        <v>0</v>
      </c>
      <c r="O76" s="131">
        <v>0</v>
      </c>
      <c r="P76" s="131">
        <v>0</v>
      </c>
      <c r="Q76" s="133">
        <v>0</v>
      </c>
      <c r="R76" s="133">
        <v>0</v>
      </c>
      <c r="S76" s="133">
        <v>0</v>
      </c>
      <c r="T76" s="133">
        <v>0</v>
      </c>
      <c r="U76" s="133">
        <v>0</v>
      </c>
      <c r="V76" s="137">
        <v>172.21</v>
      </c>
      <c r="W76" s="133">
        <v>0</v>
      </c>
      <c r="X76" s="78"/>
      <c r="Y76" s="220">
        <f t="shared" si="3"/>
        <v>0</v>
      </c>
      <c r="Z76" s="77"/>
      <c r="AA76" s="229">
        <f t="shared" si="5"/>
        <v>1971.3500000000001</v>
      </c>
      <c r="AB76" s="78"/>
      <c r="AC76" s="78"/>
      <c r="AD76" s="78"/>
      <c r="AE76" s="78"/>
    </row>
    <row r="77" spans="1:31" s="20" customFormat="1" ht="48.75" customHeight="1">
      <c r="A77" s="78"/>
      <c r="B77" s="105">
        <v>54</v>
      </c>
      <c r="C77" s="106">
        <v>32</v>
      </c>
      <c r="D77" s="134" t="s">
        <v>146</v>
      </c>
      <c r="E77" s="135" t="s">
        <v>70</v>
      </c>
      <c r="F77" s="129">
        <v>2347.5</v>
      </c>
      <c r="G77" s="130" t="s">
        <v>26</v>
      </c>
      <c r="H77" s="129">
        <v>250</v>
      </c>
      <c r="I77" s="129">
        <v>1206.8900000000001</v>
      </c>
      <c r="J77" s="129">
        <v>0</v>
      </c>
      <c r="K77" s="129">
        <v>0</v>
      </c>
      <c r="L77" s="129">
        <v>0</v>
      </c>
      <c r="M77" s="129">
        <v>0</v>
      </c>
      <c r="N77" s="129">
        <v>0</v>
      </c>
      <c r="O77" s="129">
        <v>0</v>
      </c>
      <c r="P77" s="129">
        <v>0</v>
      </c>
      <c r="Q77" s="129">
        <v>0</v>
      </c>
      <c r="R77" s="129">
        <v>0</v>
      </c>
      <c r="S77" s="129">
        <v>0</v>
      </c>
      <c r="T77" s="129">
        <v>0</v>
      </c>
      <c r="U77" s="129">
        <v>0</v>
      </c>
      <c r="V77" s="138">
        <v>344.41</v>
      </c>
      <c r="W77" s="129">
        <v>0</v>
      </c>
      <c r="X77" s="78"/>
      <c r="Y77" s="220">
        <f t="shared" si="3"/>
        <v>0</v>
      </c>
      <c r="Z77" s="77"/>
      <c r="AA77" s="229">
        <f t="shared" si="5"/>
        <v>4148.8</v>
      </c>
      <c r="AB77" s="78"/>
      <c r="AC77" s="78"/>
      <c r="AD77" s="78"/>
      <c r="AE77" s="78"/>
    </row>
    <row r="78" spans="1:31" s="20" customFormat="1" ht="58.5" customHeight="1">
      <c r="A78" s="78"/>
      <c r="B78" s="103">
        <v>55</v>
      </c>
      <c r="C78" s="104">
        <v>33</v>
      </c>
      <c r="D78" s="136" t="s">
        <v>101</v>
      </c>
      <c r="E78" s="128" t="s">
        <v>83</v>
      </c>
      <c r="F78" s="131">
        <v>1070.4000000000001</v>
      </c>
      <c r="G78" s="132" t="s">
        <v>26</v>
      </c>
      <c r="H78" s="131">
        <v>125</v>
      </c>
      <c r="I78" s="131">
        <v>603.74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17.5</v>
      </c>
      <c r="Q78" s="133">
        <v>0</v>
      </c>
      <c r="R78" s="133">
        <v>0</v>
      </c>
      <c r="S78" s="133">
        <v>0</v>
      </c>
      <c r="T78" s="133">
        <v>0</v>
      </c>
      <c r="U78" s="133">
        <v>0</v>
      </c>
      <c r="V78" s="137">
        <v>172.21</v>
      </c>
      <c r="W78" s="133">
        <v>0</v>
      </c>
      <c r="X78" s="78"/>
      <c r="Y78" s="220">
        <f t="shared" si="3"/>
        <v>0</v>
      </c>
      <c r="Z78" s="223">
        <f>SUM(F78:W78)</f>
        <v>1988.8500000000001</v>
      </c>
      <c r="AA78" s="229">
        <f t="shared" si="5"/>
        <v>1988.8500000000001</v>
      </c>
      <c r="AB78" s="78"/>
      <c r="AC78" s="78"/>
      <c r="AD78" s="78"/>
      <c r="AE78" s="78"/>
    </row>
    <row r="79" spans="1:31" s="20" customFormat="1" ht="58.5" customHeight="1">
      <c r="A79" s="78"/>
      <c r="B79" s="105">
        <v>56</v>
      </c>
      <c r="C79" s="106">
        <v>34</v>
      </c>
      <c r="D79" s="134" t="s">
        <v>147</v>
      </c>
      <c r="E79" s="135" t="s">
        <v>70</v>
      </c>
      <c r="F79" s="129">
        <v>2347.5</v>
      </c>
      <c r="G79" s="130" t="s">
        <v>26</v>
      </c>
      <c r="H79" s="129">
        <v>250</v>
      </c>
      <c r="I79" s="129">
        <v>1206.8900000000001</v>
      </c>
      <c r="J79" s="129">
        <v>0</v>
      </c>
      <c r="K79" s="129">
        <v>0</v>
      </c>
      <c r="L79" s="129">
        <v>0</v>
      </c>
      <c r="M79" s="129">
        <v>0</v>
      </c>
      <c r="N79" s="129">
        <v>0</v>
      </c>
      <c r="O79" s="129">
        <v>0</v>
      </c>
      <c r="P79" s="129">
        <v>0</v>
      </c>
      <c r="Q79" s="129">
        <v>0</v>
      </c>
      <c r="R79" s="129">
        <v>0</v>
      </c>
      <c r="S79" s="129">
        <v>0</v>
      </c>
      <c r="T79" s="129">
        <v>0</v>
      </c>
      <c r="U79" s="129">
        <v>0</v>
      </c>
      <c r="V79" s="138">
        <v>344.41</v>
      </c>
      <c r="W79" s="129">
        <v>0</v>
      </c>
      <c r="X79" s="78"/>
      <c r="Y79" s="220">
        <f t="shared" si="3"/>
        <v>0</v>
      </c>
      <c r="Z79" s="77"/>
      <c r="AA79" s="229">
        <f t="shared" si="5"/>
        <v>4148.8</v>
      </c>
      <c r="AB79" s="78"/>
      <c r="AC79" s="78"/>
      <c r="AD79" s="78"/>
      <c r="AE79" s="78"/>
    </row>
    <row r="80" spans="1:31" s="20" customFormat="1" ht="58.5" customHeight="1">
      <c r="A80" s="78"/>
      <c r="B80" s="103">
        <v>57</v>
      </c>
      <c r="C80" s="104">
        <v>35</v>
      </c>
      <c r="D80" s="136" t="str">
        <f>PROPER("EVELYN ANALY OSLA VELÁSQUEZ")</f>
        <v>Evelyn Analy Osla Velásquez</v>
      </c>
      <c r="E80" s="128" t="s">
        <v>83</v>
      </c>
      <c r="F80" s="131">
        <v>1070.4000000000001</v>
      </c>
      <c r="G80" s="132" t="s">
        <v>26</v>
      </c>
      <c r="H80" s="131">
        <v>125</v>
      </c>
      <c r="I80" s="131">
        <v>775.95</v>
      </c>
      <c r="J80" s="131">
        <v>0</v>
      </c>
      <c r="K80" s="131">
        <v>0</v>
      </c>
      <c r="L80" s="131">
        <v>0</v>
      </c>
      <c r="M80" s="131">
        <v>0</v>
      </c>
      <c r="N80" s="131">
        <v>0</v>
      </c>
      <c r="O80" s="131">
        <v>0</v>
      </c>
      <c r="P80" s="131">
        <v>0</v>
      </c>
      <c r="Q80" s="133">
        <v>0</v>
      </c>
      <c r="R80" s="133">
        <v>0</v>
      </c>
      <c r="S80" s="133">
        <v>0</v>
      </c>
      <c r="T80" s="133">
        <v>0</v>
      </c>
      <c r="U80" s="133">
        <v>0</v>
      </c>
      <c r="V80" s="137">
        <v>0</v>
      </c>
      <c r="W80" s="133">
        <v>0</v>
      </c>
      <c r="X80" s="78"/>
      <c r="Y80" s="220">
        <f t="shared" si="3"/>
        <v>0</v>
      </c>
      <c r="Z80" s="77"/>
      <c r="AA80" s="229">
        <f t="shared" si="5"/>
        <v>1971.3500000000001</v>
      </c>
      <c r="AB80" s="78"/>
      <c r="AC80" s="78"/>
      <c r="AD80" s="78"/>
      <c r="AE80" s="78"/>
    </row>
    <row r="81" spans="1:31" s="20" customFormat="1" ht="58.5" customHeight="1">
      <c r="A81" s="78"/>
      <c r="B81" s="105">
        <v>58</v>
      </c>
      <c r="C81" s="106">
        <v>36</v>
      </c>
      <c r="D81" s="134" t="s">
        <v>112</v>
      </c>
      <c r="E81" s="135" t="s">
        <v>70</v>
      </c>
      <c r="F81" s="129">
        <v>2347.5</v>
      </c>
      <c r="G81" s="130" t="s">
        <v>26</v>
      </c>
      <c r="H81" s="129">
        <v>250</v>
      </c>
      <c r="I81" s="129">
        <v>1206.8900000000001</v>
      </c>
      <c r="J81" s="129">
        <v>0</v>
      </c>
      <c r="K81" s="129">
        <v>0</v>
      </c>
      <c r="L81" s="129">
        <v>0</v>
      </c>
      <c r="M81" s="129">
        <v>0</v>
      </c>
      <c r="N81" s="129">
        <v>0</v>
      </c>
      <c r="O81" s="129">
        <v>0</v>
      </c>
      <c r="P81" s="129">
        <v>35</v>
      </c>
      <c r="Q81" s="129">
        <v>0</v>
      </c>
      <c r="R81" s="129">
        <v>0</v>
      </c>
      <c r="S81" s="129">
        <v>0</v>
      </c>
      <c r="T81" s="129">
        <v>0</v>
      </c>
      <c r="U81" s="129">
        <v>0</v>
      </c>
      <c r="V81" s="138">
        <v>344.41</v>
      </c>
      <c r="W81" s="129">
        <v>0</v>
      </c>
      <c r="X81" s="78"/>
      <c r="Y81" s="220">
        <f t="shared" si="3"/>
        <v>0</v>
      </c>
      <c r="Z81" s="223">
        <f>SUM(F81:W81)</f>
        <v>4183.8</v>
      </c>
      <c r="AA81" s="229">
        <f t="shared" si="5"/>
        <v>4183.8</v>
      </c>
      <c r="AB81" s="78"/>
      <c r="AC81" s="78"/>
      <c r="AD81" s="78"/>
      <c r="AE81" s="78"/>
    </row>
    <row r="82" spans="1:31" s="20" customFormat="1" ht="58.5" customHeight="1">
      <c r="A82" s="78"/>
      <c r="B82" s="103">
        <v>59</v>
      </c>
      <c r="C82" s="104">
        <v>37</v>
      </c>
      <c r="D82" s="136" t="s">
        <v>256</v>
      </c>
      <c r="E82" s="128" t="s">
        <v>70</v>
      </c>
      <c r="F82" s="131">
        <v>2347.5</v>
      </c>
      <c r="G82" s="132" t="s">
        <v>26</v>
      </c>
      <c r="H82" s="131">
        <v>250</v>
      </c>
      <c r="I82" s="131">
        <v>1206.8900000000001</v>
      </c>
      <c r="J82" s="131">
        <v>0</v>
      </c>
      <c r="K82" s="131">
        <v>0</v>
      </c>
      <c r="L82" s="131">
        <v>0</v>
      </c>
      <c r="M82" s="131">
        <v>0</v>
      </c>
      <c r="N82" s="131">
        <v>0</v>
      </c>
      <c r="O82" s="131">
        <v>0</v>
      </c>
      <c r="P82" s="131">
        <v>0</v>
      </c>
      <c r="Q82" s="133">
        <v>0</v>
      </c>
      <c r="R82" s="133">
        <v>0</v>
      </c>
      <c r="S82" s="133">
        <v>0</v>
      </c>
      <c r="T82" s="133">
        <v>0</v>
      </c>
      <c r="U82" s="133">
        <v>0</v>
      </c>
      <c r="V82" s="137">
        <v>344.41</v>
      </c>
      <c r="W82" s="133">
        <v>0</v>
      </c>
      <c r="X82" s="78"/>
      <c r="Y82" s="220">
        <f t="shared" si="3"/>
        <v>0</v>
      </c>
      <c r="Z82" s="223">
        <f>SUM(F82:W82)</f>
        <v>4148.8</v>
      </c>
      <c r="AA82" s="229">
        <f t="shared" si="5"/>
        <v>4148.8</v>
      </c>
      <c r="AB82" s="78"/>
      <c r="AC82" s="78"/>
      <c r="AD82" s="78"/>
      <c r="AE82" s="78"/>
    </row>
    <row r="83" spans="1:31" s="20" customFormat="1" ht="58.5" customHeight="1">
      <c r="A83" s="78"/>
      <c r="B83" s="105">
        <v>60</v>
      </c>
      <c r="C83" s="106">
        <v>38</v>
      </c>
      <c r="D83" s="134" t="s">
        <v>277</v>
      </c>
      <c r="E83" s="135" t="s">
        <v>70</v>
      </c>
      <c r="F83" s="129">
        <v>2347.5</v>
      </c>
      <c r="G83" s="130" t="s">
        <v>26</v>
      </c>
      <c r="H83" s="129">
        <v>250</v>
      </c>
      <c r="I83" s="129">
        <v>1206.8900000000001</v>
      </c>
      <c r="J83" s="129">
        <v>0</v>
      </c>
      <c r="K83" s="129">
        <v>0</v>
      </c>
      <c r="L83" s="129">
        <v>0</v>
      </c>
      <c r="M83" s="129">
        <v>0</v>
      </c>
      <c r="N83" s="129">
        <v>0</v>
      </c>
      <c r="O83" s="129">
        <v>0</v>
      </c>
      <c r="P83" s="129">
        <v>0</v>
      </c>
      <c r="Q83" s="129">
        <v>0</v>
      </c>
      <c r="R83" s="129">
        <v>0</v>
      </c>
      <c r="S83" s="129">
        <v>0</v>
      </c>
      <c r="T83" s="129">
        <v>0</v>
      </c>
      <c r="U83" s="129">
        <v>0</v>
      </c>
      <c r="V83" s="138">
        <v>344.41</v>
      </c>
      <c r="W83" s="129">
        <v>0</v>
      </c>
      <c r="X83" s="78"/>
      <c r="Y83" s="220">
        <f t="shared" si="3"/>
        <v>0</v>
      </c>
      <c r="Z83" s="223">
        <f>SUM(F83:W83)</f>
        <v>4148.8</v>
      </c>
      <c r="AA83" s="229">
        <f t="shared" si="5"/>
        <v>4148.8</v>
      </c>
      <c r="AB83" s="78"/>
      <c r="AC83" s="78"/>
      <c r="AD83" s="78"/>
      <c r="AE83" s="78"/>
    </row>
    <row r="84" spans="1:31" s="20" customFormat="1" ht="58.5" customHeight="1">
      <c r="A84" s="78"/>
      <c r="B84" s="103">
        <v>61</v>
      </c>
      <c r="C84" s="104">
        <v>39</v>
      </c>
      <c r="D84" s="136" t="s">
        <v>278</v>
      </c>
      <c r="E84" s="128" t="s">
        <v>70</v>
      </c>
      <c r="F84" s="131">
        <v>2347.5</v>
      </c>
      <c r="G84" s="132" t="s">
        <v>26</v>
      </c>
      <c r="H84" s="131">
        <v>250</v>
      </c>
      <c r="I84" s="131">
        <v>1206.8900000000001</v>
      </c>
      <c r="J84" s="131">
        <v>0</v>
      </c>
      <c r="K84" s="131">
        <v>0</v>
      </c>
      <c r="L84" s="131">
        <v>0</v>
      </c>
      <c r="M84" s="131">
        <v>0</v>
      </c>
      <c r="N84" s="131">
        <v>0</v>
      </c>
      <c r="O84" s="131">
        <v>0</v>
      </c>
      <c r="P84" s="131">
        <v>0</v>
      </c>
      <c r="Q84" s="133">
        <v>0</v>
      </c>
      <c r="R84" s="133">
        <v>0</v>
      </c>
      <c r="S84" s="133">
        <v>0</v>
      </c>
      <c r="T84" s="133">
        <v>0</v>
      </c>
      <c r="U84" s="133">
        <v>0</v>
      </c>
      <c r="V84" s="137">
        <v>344.41</v>
      </c>
      <c r="W84" s="133">
        <v>0</v>
      </c>
      <c r="X84" s="78"/>
      <c r="Y84" s="220">
        <f t="shared" si="3"/>
        <v>0</v>
      </c>
      <c r="Z84" s="223">
        <f>SUM(F84:W84)</f>
        <v>4148.8</v>
      </c>
      <c r="AA84" s="229">
        <f t="shared" si="5"/>
        <v>4148.8</v>
      </c>
      <c r="AB84" s="78"/>
      <c r="AC84" s="78"/>
      <c r="AD84" s="78"/>
      <c r="AE84" s="78"/>
    </row>
    <row r="85" spans="1:31" s="20" customFormat="1" ht="58.5" customHeight="1">
      <c r="A85" s="78"/>
      <c r="B85" s="105">
        <v>62</v>
      </c>
      <c r="C85" s="106">
        <v>40</v>
      </c>
      <c r="D85" s="134" t="s">
        <v>280</v>
      </c>
      <c r="E85" s="135" t="s">
        <v>70</v>
      </c>
      <c r="F85" s="129">
        <v>2347.5</v>
      </c>
      <c r="G85" s="130" t="s">
        <v>26</v>
      </c>
      <c r="H85" s="129">
        <v>250</v>
      </c>
      <c r="I85" s="129">
        <v>1206.8900000000001</v>
      </c>
      <c r="J85" s="129">
        <v>0</v>
      </c>
      <c r="K85" s="129">
        <v>0</v>
      </c>
      <c r="L85" s="129">
        <v>0</v>
      </c>
      <c r="M85" s="129">
        <v>0</v>
      </c>
      <c r="N85" s="129">
        <v>0</v>
      </c>
      <c r="O85" s="129">
        <v>0</v>
      </c>
      <c r="P85" s="129">
        <v>0</v>
      </c>
      <c r="Q85" s="129">
        <v>0</v>
      </c>
      <c r="R85" s="129">
        <v>0</v>
      </c>
      <c r="S85" s="129">
        <v>0</v>
      </c>
      <c r="T85" s="129">
        <v>0</v>
      </c>
      <c r="U85" s="129">
        <v>0</v>
      </c>
      <c r="V85" s="138">
        <v>344.41</v>
      </c>
      <c r="W85" s="129">
        <v>0</v>
      </c>
      <c r="X85" s="78"/>
      <c r="Y85" s="220">
        <f t="shared" si="3"/>
        <v>0</v>
      </c>
      <c r="Z85" s="77"/>
      <c r="AA85" s="229">
        <f t="shared" si="5"/>
        <v>4148.8</v>
      </c>
      <c r="AB85" s="78"/>
      <c r="AC85" s="78"/>
      <c r="AD85" s="78"/>
      <c r="AE85" s="78"/>
    </row>
    <row r="86" spans="1:31" s="20" customFormat="1" ht="58.5" customHeight="1">
      <c r="A86" s="78"/>
      <c r="B86" s="103">
        <v>63</v>
      </c>
      <c r="C86" s="104">
        <v>41</v>
      </c>
      <c r="D86" s="136" t="s">
        <v>271</v>
      </c>
      <c r="E86" s="128" t="s">
        <v>70</v>
      </c>
      <c r="F86" s="131">
        <v>2347.5</v>
      </c>
      <c r="G86" s="132" t="s">
        <v>26</v>
      </c>
      <c r="H86" s="131">
        <v>250</v>
      </c>
      <c r="I86" s="131">
        <v>1206.8900000000001</v>
      </c>
      <c r="J86" s="131">
        <v>0</v>
      </c>
      <c r="K86" s="131">
        <v>0</v>
      </c>
      <c r="L86" s="131">
        <v>0</v>
      </c>
      <c r="M86" s="131">
        <v>0</v>
      </c>
      <c r="N86" s="131">
        <v>0</v>
      </c>
      <c r="O86" s="131">
        <v>0</v>
      </c>
      <c r="P86" s="131">
        <v>0</v>
      </c>
      <c r="Q86" s="133">
        <v>0</v>
      </c>
      <c r="R86" s="133">
        <v>0</v>
      </c>
      <c r="S86" s="133">
        <v>0</v>
      </c>
      <c r="T86" s="133">
        <v>0</v>
      </c>
      <c r="U86" s="133">
        <v>0</v>
      </c>
      <c r="V86" s="137">
        <v>344.41</v>
      </c>
      <c r="W86" s="133">
        <v>0</v>
      </c>
      <c r="X86" s="78"/>
      <c r="Y86" s="220">
        <f t="shared" si="3"/>
        <v>0</v>
      </c>
      <c r="Z86" s="77"/>
      <c r="AA86" s="229">
        <f t="shared" si="5"/>
        <v>4148.8</v>
      </c>
      <c r="AB86" s="78"/>
      <c r="AC86" s="78"/>
      <c r="AD86" s="78"/>
      <c r="AE86" s="78"/>
    </row>
    <row r="87" spans="1:31" s="20" customFormat="1" ht="58.5" customHeight="1">
      <c r="A87" s="78"/>
      <c r="B87" s="105">
        <v>64</v>
      </c>
      <c r="C87" s="106">
        <v>42</v>
      </c>
      <c r="D87" s="134" t="s">
        <v>281</v>
      </c>
      <c r="E87" s="135" t="s">
        <v>70</v>
      </c>
      <c r="F87" s="129">
        <v>2347.5</v>
      </c>
      <c r="G87" s="130" t="s">
        <v>26</v>
      </c>
      <c r="H87" s="129">
        <v>250</v>
      </c>
      <c r="I87" s="129">
        <v>1206.8900000000001</v>
      </c>
      <c r="J87" s="129">
        <v>0</v>
      </c>
      <c r="K87" s="129">
        <v>0</v>
      </c>
      <c r="L87" s="129">
        <v>0</v>
      </c>
      <c r="M87" s="129">
        <v>0</v>
      </c>
      <c r="N87" s="129">
        <v>0</v>
      </c>
      <c r="O87" s="129">
        <v>0</v>
      </c>
      <c r="P87" s="129">
        <v>0</v>
      </c>
      <c r="Q87" s="129">
        <v>0</v>
      </c>
      <c r="R87" s="129">
        <v>0</v>
      </c>
      <c r="S87" s="129">
        <v>0</v>
      </c>
      <c r="T87" s="129">
        <v>0</v>
      </c>
      <c r="U87" s="129">
        <v>0</v>
      </c>
      <c r="V87" s="138">
        <v>344.41</v>
      </c>
      <c r="W87" s="129">
        <v>0</v>
      </c>
      <c r="X87" s="78"/>
      <c r="Y87" s="220">
        <f t="shared" si="3"/>
        <v>0</v>
      </c>
      <c r="Z87" s="77"/>
      <c r="AA87" s="229">
        <f t="shared" si="5"/>
        <v>4148.8</v>
      </c>
      <c r="AB87" s="78"/>
      <c r="AC87" s="78"/>
      <c r="AD87" s="78"/>
      <c r="AE87" s="78"/>
    </row>
    <row r="88" spans="1:31" s="20" customFormat="1" ht="58.5" customHeight="1">
      <c r="A88" s="78"/>
      <c r="B88" s="103">
        <v>65</v>
      </c>
      <c r="C88" s="104">
        <v>43</v>
      </c>
      <c r="D88" s="136" t="s">
        <v>282</v>
      </c>
      <c r="E88" s="128" t="s">
        <v>70</v>
      </c>
      <c r="F88" s="131">
        <v>2347.5</v>
      </c>
      <c r="G88" s="132" t="s">
        <v>26</v>
      </c>
      <c r="H88" s="131">
        <v>250</v>
      </c>
      <c r="I88" s="131">
        <v>1206.8900000000001</v>
      </c>
      <c r="J88" s="131">
        <v>0</v>
      </c>
      <c r="K88" s="131">
        <v>0</v>
      </c>
      <c r="L88" s="131">
        <v>0</v>
      </c>
      <c r="M88" s="131">
        <v>0</v>
      </c>
      <c r="N88" s="131">
        <v>0</v>
      </c>
      <c r="O88" s="131">
        <v>0</v>
      </c>
      <c r="P88" s="131">
        <v>0</v>
      </c>
      <c r="Q88" s="133">
        <v>0</v>
      </c>
      <c r="R88" s="133">
        <v>0</v>
      </c>
      <c r="S88" s="133">
        <v>0</v>
      </c>
      <c r="T88" s="133">
        <v>0</v>
      </c>
      <c r="U88" s="133">
        <v>0</v>
      </c>
      <c r="V88" s="137">
        <v>344.41</v>
      </c>
      <c r="W88" s="133">
        <v>0</v>
      </c>
      <c r="X88" s="78"/>
      <c r="Y88" s="220">
        <f t="shared" si="3"/>
        <v>0</v>
      </c>
      <c r="Z88" s="223">
        <f>SUM(F88:W88)</f>
        <v>4148.8</v>
      </c>
      <c r="AA88" s="229">
        <f t="shared" si="5"/>
        <v>4148.8</v>
      </c>
      <c r="AB88" s="78"/>
      <c r="AC88" s="78"/>
      <c r="AD88" s="78"/>
      <c r="AE88" s="78"/>
    </row>
    <row r="89" spans="1:31" s="20" customFormat="1" ht="58.5" customHeight="1">
      <c r="A89" s="78"/>
      <c r="B89" s="105">
        <v>66</v>
      </c>
      <c r="C89" s="106">
        <v>44</v>
      </c>
      <c r="D89" s="134" t="s">
        <v>333</v>
      </c>
      <c r="E89" s="135" t="s">
        <v>70</v>
      </c>
      <c r="F89" s="129">
        <v>2347.5</v>
      </c>
      <c r="G89" s="130" t="s">
        <v>26</v>
      </c>
      <c r="H89" s="129">
        <v>250</v>
      </c>
      <c r="I89" s="129">
        <v>1551.3</v>
      </c>
      <c r="J89" s="129">
        <v>0</v>
      </c>
      <c r="K89" s="129">
        <v>0</v>
      </c>
      <c r="L89" s="129">
        <v>0</v>
      </c>
      <c r="M89" s="129">
        <v>0</v>
      </c>
      <c r="N89" s="129">
        <v>0</v>
      </c>
      <c r="O89" s="129">
        <v>0</v>
      </c>
      <c r="P89" s="129">
        <v>0</v>
      </c>
      <c r="Q89" s="129">
        <v>0</v>
      </c>
      <c r="R89" s="129">
        <v>0</v>
      </c>
      <c r="S89" s="129">
        <v>0</v>
      </c>
      <c r="T89" s="129">
        <v>0</v>
      </c>
      <c r="U89" s="129">
        <v>0</v>
      </c>
      <c r="V89" s="138">
        <v>0</v>
      </c>
      <c r="W89" s="129">
        <v>0</v>
      </c>
      <c r="X89" s="78"/>
      <c r="Y89" s="220">
        <f t="shared" si="3"/>
        <v>0</v>
      </c>
      <c r="Z89" s="223">
        <f>SUM(F89:W89)</f>
        <v>4148.8</v>
      </c>
      <c r="AA89" s="229">
        <f t="shared" si="5"/>
        <v>4148.8</v>
      </c>
      <c r="AB89" s="78"/>
      <c r="AC89" s="78"/>
      <c r="AD89" s="78"/>
      <c r="AE89" s="78"/>
    </row>
    <row r="90" spans="1:31" s="20" customFormat="1" ht="58.5" customHeight="1">
      <c r="A90" s="78"/>
      <c r="B90" s="103">
        <v>67</v>
      </c>
      <c r="C90" s="104">
        <v>45</v>
      </c>
      <c r="D90" s="136" t="s">
        <v>334</v>
      </c>
      <c r="E90" s="128" t="s">
        <v>70</v>
      </c>
      <c r="F90" s="131">
        <v>2347.5</v>
      </c>
      <c r="G90" s="132" t="s">
        <v>26</v>
      </c>
      <c r="H90" s="131">
        <v>250</v>
      </c>
      <c r="I90" s="131">
        <v>1551.3</v>
      </c>
      <c r="J90" s="131">
        <v>0</v>
      </c>
      <c r="K90" s="131">
        <v>0</v>
      </c>
      <c r="L90" s="131">
        <v>0</v>
      </c>
      <c r="M90" s="131">
        <v>0</v>
      </c>
      <c r="N90" s="131">
        <v>0</v>
      </c>
      <c r="O90" s="131">
        <v>0</v>
      </c>
      <c r="P90" s="131">
        <v>0</v>
      </c>
      <c r="Q90" s="133">
        <v>0</v>
      </c>
      <c r="R90" s="133">
        <v>0</v>
      </c>
      <c r="S90" s="133">
        <v>0</v>
      </c>
      <c r="T90" s="133">
        <v>0</v>
      </c>
      <c r="U90" s="133">
        <v>0</v>
      </c>
      <c r="V90" s="137">
        <v>0</v>
      </c>
      <c r="W90" s="133">
        <v>0</v>
      </c>
      <c r="X90" s="78"/>
      <c r="Y90" s="220">
        <f t="shared" si="3"/>
        <v>0</v>
      </c>
      <c r="Z90" s="77"/>
      <c r="AA90" s="229">
        <f t="shared" si="5"/>
        <v>4148.8</v>
      </c>
      <c r="AB90" s="78"/>
      <c r="AC90" s="78"/>
      <c r="AD90" s="78"/>
      <c r="AE90" s="78"/>
    </row>
    <row r="91" spans="1:31" s="20" customFormat="1" ht="58.5" customHeight="1">
      <c r="A91" s="78"/>
      <c r="B91" s="105">
        <v>68</v>
      </c>
      <c r="C91" s="106">
        <v>46</v>
      </c>
      <c r="D91" s="134" t="s">
        <v>337</v>
      </c>
      <c r="E91" s="135" t="s">
        <v>70</v>
      </c>
      <c r="F91" s="129">
        <v>2347.5</v>
      </c>
      <c r="G91" s="130" t="s">
        <v>26</v>
      </c>
      <c r="H91" s="129">
        <v>250</v>
      </c>
      <c r="I91" s="129">
        <v>1551.3</v>
      </c>
      <c r="J91" s="129">
        <v>0</v>
      </c>
      <c r="K91" s="129">
        <v>0</v>
      </c>
      <c r="L91" s="129">
        <v>0</v>
      </c>
      <c r="M91" s="129">
        <v>0</v>
      </c>
      <c r="N91" s="129">
        <v>0</v>
      </c>
      <c r="O91" s="129">
        <v>0</v>
      </c>
      <c r="P91" s="129">
        <v>0</v>
      </c>
      <c r="Q91" s="129">
        <v>0</v>
      </c>
      <c r="R91" s="129">
        <v>0</v>
      </c>
      <c r="S91" s="129">
        <v>0</v>
      </c>
      <c r="T91" s="129">
        <v>0</v>
      </c>
      <c r="U91" s="129">
        <v>0</v>
      </c>
      <c r="V91" s="138">
        <v>0</v>
      </c>
      <c r="W91" s="129">
        <v>0</v>
      </c>
      <c r="X91" s="78"/>
      <c r="Y91" s="220">
        <f t="shared" si="3"/>
        <v>0</v>
      </c>
      <c r="Z91" s="77"/>
      <c r="AA91" s="229">
        <f t="shared" si="5"/>
        <v>4148.8</v>
      </c>
      <c r="AB91" s="78"/>
      <c r="AC91" s="78"/>
      <c r="AD91" s="78"/>
      <c r="AE91" s="78"/>
    </row>
    <row r="92" spans="1:31" s="20" customFormat="1" ht="48.75" customHeight="1">
      <c r="A92" s="78"/>
      <c r="B92" s="103">
        <v>69</v>
      </c>
      <c r="C92" s="104">
        <v>47</v>
      </c>
      <c r="D92" s="136" t="s">
        <v>346</v>
      </c>
      <c r="E92" s="128" t="s">
        <v>70</v>
      </c>
      <c r="F92" s="131">
        <v>2347.5</v>
      </c>
      <c r="G92" s="132" t="s">
        <v>26</v>
      </c>
      <c r="H92" s="131">
        <v>250</v>
      </c>
      <c r="I92" s="131">
        <v>1551.3</v>
      </c>
      <c r="J92" s="131">
        <v>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131">
        <v>0</v>
      </c>
      <c r="Q92" s="133">
        <v>0</v>
      </c>
      <c r="R92" s="133">
        <v>0</v>
      </c>
      <c r="S92" s="133">
        <v>0</v>
      </c>
      <c r="T92" s="133">
        <v>0</v>
      </c>
      <c r="U92" s="133">
        <v>0</v>
      </c>
      <c r="V92" s="137">
        <v>0</v>
      </c>
      <c r="W92" s="133">
        <v>0</v>
      </c>
      <c r="X92" s="78"/>
      <c r="Y92" s="220">
        <f t="shared" si="3"/>
        <v>0</v>
      </c>
      <c r="Z92" s="77"/>
      <c r="AA92" s="229">
        <f t="shared" si="5"/>
        <v>4148.8</v>
      </c>
      <c r="AB92" s="78"/>
      <c r="AC92" s="78"/>
      <c r="AD92" s="78"/>
      <c r="AE92" s="78"/>
    </row>
    <row r="93" spans="1:31" s="20" customFormat="1" ht="42.75" customHeight="1">
      <c r="A93" s="78"/>
      <c r="B93" s="105">
        <v>70</v>
      </c>
      <c r="C93" s="106">
        <v>48</v>
      </c>
      <c r="D93" s="134" t="str">
        <f>PROPER("VICTOR ISAAC ASPUAC ASPUAC")</f>
        <v>Victor Isaac Aspuac Aspuac</v>
      </c>
      <c r="E93" s="135" t="s">
        <v>83</v>
      </c>
      <c r="F93" s="129">
        <v>1070.4000000000001</v>
      </c>
      <c r="G93" s="130" t="s">
        <v>26</v>
      </c>
      <c r="H93" s="129">
        <v>125</v>
      </c>
      <c r="I93" s="129">
        <v>775.95</v>
      </c>
      <c r="J93" s="129">
        <v>0</v>
      </c>
      <c r="K93" s="129">
        <v>0</v>
      </c>
      <c r="L93" s="129">
        <v>0</v>
      </c>
      <c r="M93" s="129">
        <v>0</v>
      </c>
      <c r="N93" s="129">
        <v>0</v>
      </c>
      <c r="O93" s="129">
        <v>0</v>
      </c>
      <c r="P93" s="129">
        <v>0</v>
      </c>
      <c r="Q93" s="129">
        <v>0</v>
      </c>
      <c r="R93" s="129">
        <v>0</v>
      </c>
      <c r="S93" s="129">
        <v>0</v>
      </c>
      <c r="T93" s="129">
        <v>0</v>
      </c>
      <c r="U93" s="129">
        <v>0</v>
      </c>
      <c r="V93" s="138">
        <v>0</v>
      </c>
      <c r="W93" s="129">
        <v>0</v>
      </c>
      <c r="X93" s="78"/>
      <c r="Y93" s="77"/>
      <c r="Z93" s="77"/>
      <c r="AA93" s="229">
        <f t="shared" si="5"/>
        <v>1971.3500000000001</v>
      </c>
      <c r="AB93" s="78"/>
      <c r="AC93" s="78"/>
      <c r="AD93" s="78"/>
      <c r="AE93" s="78"/>
    </row>
    <row r="94" spans="1:31" s="20" customFormat="1" ht="58.5" customHeight="1">
      <c r="A94" s="78"/>
      <c r="B94" s="103">
        <v>71</v>
      </c>
      <c r="C94" s="104">
        <v>49</v>
      </c>
      <c r="D94" s="136" t="s">
        <v>279</v>
      </c>
      <c r="E94" s="128" t="s">
        <v>70</v>
      </c>
      <c r="F94" s="131">
        <v>2347.5</v>
      </c>
      <c r="G94" s="132" t="s">
        <v>26</v>
      </c>
      <c r="H94" s="131">
        <v>250</v>
      </c>
      <c r="I94" s="131">
        <v>1206.8900000000001</v>
      </c>
      <c r="J94" s="131">
        <v>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131">
        <v>0</v>
      </c>
      <c r="Q94" s="133">
        <v>0</v>
      </c>
      <c r="R94" s="133">
        <v>0</v>
      </c>
      <c r="S94" s="133">
        <v>0</v>
      </c>
      <c r="T94" s="133">
        <v>0</v>
      </c>
      <c r="U94" s="133">
        <v>0</v>
      </c>
      <c r="V94" s="137">
        <v>344.41</v>
      </c>
      <c r="W94" s="133">
        <v>0</v>
      </c>
      <c r="X94" s="78"/>
      <c r="Y94" s="220">
        <f>SUM(W94+U94+T94)</f>
        <v>0</v>
      </c>
      <c r="Z94" s="77"/>
      <c r="AA94" s="229">
        <f t="shared" si="5"/>
        <v>4148.8</v>
      </c>
      <c r="AB94" s="78"/>
      <c r="AC94" s="78"/>
      <c r="AD94" s="78"/>
      <c r="AE94" s="78"/>
    </row>
    <row r="95" spans="1:31" s="20" customFormat="1" ht="58.5" customHeight="1">
      <c r="A95" s="78"/>
      <c r="B95" s="105">
        <v>72</v>
      </c>
      <c r="C95" s="106">
        <v>50</v>
      </c>
      <c r="D95" s="134" t="str">
        <f>PROPER("LESLY IXCHEL JOANA DÍAZ JACOBO")</f>
        <v>Lesly Ixchel Joana Díaz Jacobo</v>
      </c>
      <c r="E95" s="135" t="s">
        <v>83</v>
      </c>
      <c r="F95" s="129">
        <v>1070.4000000000001</v>
      </c>
      <c r="G95" s="130" t="s">
        <v>26</v>
      </c>
      <c r="H95" s="129">
        <v>125</v>
      </c>
      <c r="I95" s="129">
        <v>775.95</v>
      </c>
      <c r="J95" s="129">
        <v>0</v>
      </c>
      <c r="K95" s="129">
        <v>0</v>
      </c>
      <c r="L95" s="129">
        <v>0</v>
      </c>
      <c r="M95" s="129">
        <v>0</v>
      </c>
      <c r="N95" s="129">
        <v>0</v>
      </c>
      <c r="O95" s="129">
        <v>0</v>
      </c>
      <c r="P95" s="129">
        <v>0</v>
      </c>
      <c r="Q95" s="129">
        <v>0</v>
      </c>
      <c r="R95" s="129">
        <v>0</v>
      </c>
      <c r="S95" s="129">
        <v>0</v>
      </c>
      <c r="T95" s="129">
        <v>0</v>
      </c>
      <c r="U95" s="129">
        <v>0</v>
      </c>
      <c r="V95" s="138">
        <v>0</v>
      </c>
      <c r="W95" s="129">
        <v>0</v>
      </c>
      <c r="X95" s="78"/>
      <c r="Y95" s="77"/>
      <c r="Z95" s="223">
        <f>SUM(F95:W95)</f>
        <v>1971.3500000000001</v>
      </c>
      <c r="AA95" s="229">
        <f t="shared" si="5"/>
        <v>1971.3500000000001</v>
      </c>
      <c r="AB95" s="78"/>
      <c r="AC95" s="78"/>
      <c r="AD95" s="78"/>
      <c r="AE95" s="78"/>
    </row>
    <row r="96" spans="1:31" s="20" customFormat="1" ht="58.5" customHeight="1">
      <c r="A96" s="78"/>
      <c r="B96" s="103">
        <v>73</v>
      </c>
      <c r="C96" s="104">
        <v>51</v>
      </c>
      <c r="D96" s="136" t="str">
        <f>PROPER("RUMUALDO ALEJANDRO GALINDO GARCÍA")</f>
        <v>Rumualdo Alejandro Galindo García</v>
      </c>
      <c r="E96" s="128" t="s">
        <v>70</v>
      </c>
      <c r="F96" s="131">
        <v>2347.5</v>
      </c>
      <c r="G96" s="132"/>
      <c r="H96" s="131">
        <v>250</v>
      </c>
      <c r="I96" s="131">
        <v>1551.3</v>
      </c>
      <c r="J96" s="131">
        <v>0</v>
      </c>
      <c r="K96" s="131">
        <v>0</v>
      </c>
      <c r="L96" s="131">
        <v>0</v>
      </c>
      <c r="M96" s="131">
        <v>0</v>
      </c>
      <c r="N96" s="131">
        <v>0</v>
      </c>
      <c r="O96" s="131">
        <v>0</v>
      </c>
      <c r="P96" s="131">
        <v>50</v>
      </c>
      <c r="Q96" s="133">
        <v>0</v>
      </c>
      <c r="R96" s="133">
        <v>0</v>
      </c>
      <c r="S96" s="133">
        <v>0</v>
      </c>
      <c r="T96" s="133">
        <v>0</v>
      </c>
      <c r="U96" s="133">
        <v>0</v>
      </c>
      <c r="V96" s="137">
        <v>0</v>
      </c>
      <c r="W96" s="133">
        <v>0</v>
      </c>
      <c r="X96" s="78"/>
      <c r="Y96" s="220"/>
      <c r="Z96" s="77"/>
      <c r="AA96" s="229">
        <f t="shared" si="5"/>
        <v>4198.8</v>
      </c>
      <c r="AB96" s="78"/>
      <c r="AC96" s="78"/>
      <c r="AD96" s="78"/>
      <c r="AE96" s="78"/>
    </row>
    <row r="97" spans="1:31" s="20" customFormat="1" ht="45" customHeight="1">
      <c r="A97" s="78"/>
      <c r="B97" s="105">
        <v>74</v>
      </c>
      <c r="C97" s="106">
        <v>52</v>
      </c>
      <c r="D97" s="134" t="str">
        <f>PROPER("ANTHONY ARNOLDO CHOC PÁZ")</f>
        <v>Anthony Arnoldo Choc Páz</v>
      </c>
      <c r="E97" s="135" t="s">
        <v>83</v>
      </c>
      <c r="F97" s="129">
        <v>1070.4000000000001</v>
      </c>
      <c r="G97" s="130"/>
      <c r="H97" s="129">
        <v>125</v>
      </c>
      <c r="I97" s="129">
        <v>775.95</v>
      </c>
      <c r="J97" s="129">
        <v>0</v>
      </c>
      <c r="K97" s="129">
        <v>0</v>
      </c>
      <c r="L97" s="129">
        <v>0</v>
      </c>
      <c r="M97" s="129">
        <v>0</v>
      </c>
      <c r="N97" s="129">
        <v>0</v>
      </c>
      <c r="O97" s="129">
        <v>0</v>
      </c>
      <c r="P97" s="129">
        <v>0</v>
      </c>
      <c r="Q97" s="129">
        <v>0</v>
      </c>
      <c r="R97" s="129">
        <v>0</v>
      </c>
      <c r="S97" s="129">
        <v>0</v>
      </c>
      <c r="T97" s="129">
        <v>0</v>
      </c>
      <c r="U97" s="129">
        <v>0</v>
      </c>
      <c r="V97" s="138">
        <v>0</v>
      </c>
      <c r="W97" s="129">
        <v>0</v>
      </c>
      <c r="X97" s="78"/>
      <c r="Y97" s="77"/>
      <c r="Z97" s="77"/>
      <c r="AA97" s="229">
        <f t="shared" si="5"/>
        <v>1971.3500000000001</v>
      </c>
      <c r="AB97" s="78"/>
      <c r="AC97" s="78"/>
      <c r="AD97" s="78"/>
      <c r="AE97" s="78"/>
    </row>
    <row r="98" spans="1:31" s="20" customFormat="1" ht="39.75" customHeight="1">
      <c r="A98" s="78"/>
      <c r="B98" s="103">
        <v>75</v>
      </c>
      <c r="C98" s="104">
        <v>53</v>
      </c>
      <c r="D98" s="136" t="s">
        <v>155</v>
      </c>
      <c r="E98" s="128" t="s">
        <v>83</v>
      </c>
      <c r="F98" s="131">
        <v>1338</v>
      </c>
      <c r="G98" s="132" t="s">
        <v>26</v>
      </c>
      <c r="H98" s="131">
        <v>156.25</v>
      </c>
      <c r="I98" s="131">
        <v>657.51</v>
      </c>
      <c r="J98" s="131">
        <v>0</v>
      </c>
      <c r="K98" s="131">
        <v>0</v>
      </c>
      <c r="L98" s="131">
        <v>0</v>
      </c>
      <c r="M98" s="131">
        <v>0</v>
      </c>
      <c r="N98" s="131">
        <v>0</v>
      </c>
      <c r="O98" s="131">
        <v>0</v>
      </c>
      <c r="P98" s="131">
        <v>46.88</v>
      </c>
      <c r="Q98" s="133">
        <v>0</v>
      </c>
      <c r="R98" s="133">
        <v>0</v>
      </c>
      <c r="S98" s="133">
        <v>0</v>
      </c>
      <c r="T98" s="133">
        <v>0</v>
      </c>
      <c r="U98" s="133">
        <v>0</v>
      </c>
      <c r="V98" s="137">
        <v>205.41</v>
      </c>
      <c r="W98" s="133">
        <v>0</v>
      </c>
      <c r="X98" s="78"/>
      <c r="Y98" s="220">
        <f t="shared" ref="Y98:Y110" si="6">SUM(W98+U98+T98)</f>
        <v>0</v>
      </c>
      <c r="Z98" s="77"/>
      <c r="AA98" s="78"/>
      <c r="AB98" s="78"/>
      <c r="AC98" s="78"/>
      <c r="AD98" s="78"/>
      <c r="AE98" s="78"/>
    </row>
    <row r="99" spans="1:31" s="20" customFormat="1" ht="46.5" customHeight="1">
      <c r="A99" s="78"/>
      <c r="B99" s="105">
        <v>76</v>
      </c>
      <c r="C99" s="106">
        <v>54</v>
      </c>
      <c r="D99" s="134" t="s">
        <v>135</v>
      </c>
      <c r="E99" s="135" t="s">
        <v>83</v>
      </c>
      <c r="F99" s="129">
        <v>856.8</v>
      </c>
      <c r="G99" s="130" t="s">
        <v>26</v>
      </c>
      <c r="H99" s="129">
        <v>100</v>
      </c>
      <c r="I99" s="129">
        <v>551.55999999999995</v>
      </c>
      <c r="J99" s="129">
        <v>0</v>
      </c>
      <c r="K99" s="129">
        <v>0</v>
      </c>
      <c r="L99" s="129">
        <v>0</v>
      </c>
      <c r="M99" s="129">
        <v>0</v>
      </c>
      <c r="N99" s="129">
        <v>0</v>
      </c>
      <c r="O99" s="129">
        <v>0</v>
      </c>
      <c r="P99" s="129">
        <v>20</v>
      </c>
      <c r="Q99" s="129">
        <v>0</v>
      </c>
      <c r="R99" s="129">
        <v>0</v>
      </c>
      <c r="S99" s="129">
        <v>0</v>
      </c>
      <c r="T99" s="129">
        <v>0</v>
      </c>
      <c r="U99" s="129">
        <v>0</v>
      </c>
      <c r="V99" s="138">
        <v>0</v>
      </c>
      <c r="W99" s="129">
        <v>0</v>
      </c>
      <c r="X99" s="78"/>
      <c r="Y99" s="77">
        <f t="shared" si="6"/>
        <v>0</v>
      </c>
      <c r="Z99" s="77"/>
      <c r="AA99" s="229">
        <f>SUM(F99:W99)</f>
        <v>1528.36</v>
      </c>
      <c r="AB99" s="78"/>
      <c r="AC99" s="78"/>
      <c r="AD99" s="78"/>
      <c r="AE99" s="78"/>
    </row>
    <row r="100" spans="1:31" s="20" customFormat="1" ht="46.5" customHeight="1">
      <c r="A100" s="78"/>
      <c r="B100" s="103">
        <v>77</v>
      </c>
      <c r="C100" s="104">
        <v>55</v>
      </c>
      <c r="D100" s="136" t="s">
        <v>152</v>
      </c>
      <c r="E100" s="128" t="s">
        <v>83</v>
      </c>
      <c r="F100" s="131">
        <v>1338</v>
      </c>
      <c r="G100" s="132" t="s">
        <v>26</v>
      </c>
      <c r="H100" s="131">
        <v>156.25</v>
      </c>
      <c r="I100" s="131">
        <v>657.51</v>
      </c>
      <c r="J100" s="131">
        <v>0</v>
      </c>
      <c r="K100" s="131">
        <v>0</v>
      </c>
      <c r="L100" s="131">
        <v>0</v>
      </c>
      <c r="M100" s="131">
        <v>0</v>
      </c>
      <c r="N100" s="131">
        <v>0</v>
      </c>
      <c r="O100" s="131">
        <v>0</v>
      </c>
      <c r="P100" s="131">
        <v>31.25</v>
      </c>
      <c r="Q100" s="133">
        <v>0</v>
      </c>
      <c r="R100" s="133">
        <v>0</v>
      </c>
      <c r="S100" s="133">
        <v>0</v>
      </c>
      <c r="T100" s="133">
        <v>0</v>
      </c>
      <c r="U100" s="133">
        <v>0</v>
      </c>
      <c r="V100" s="137">
        <v>205.41</v>
      </c>
      <c r="W100" s="133">
        <v>0</v>
      </c>
      <c r="X100" s="78"/>
      <c r="Y100" s="220">
        <f t="shared" si="6"/>
        <v>0</v>
      </c>
      <c r="Z100" s="77"/>
      <c r="AA100" s="78"/>
      <c r="AB100" s="78"/>
      <c r="AC100" s="78"/>
      <c r="AD100" s="78"/>
      <c r="AE100" s="78"/>
    </row>
    <row r="101" spans="1:31" s="20" customFormat="1" ht="47.25" customHeight="1">
      <c r="A101" s="78"/>
      <c r="B101" s="105">
        <v>78</v>
      </c>
      <c r="C101" s="106">
        <v>56</v>
      </c>
      <c r="D101" s="134" t="s">
        <v>157</v>
      </c>
      <c r="E101" s="135" t="s">
        <v>83</v>
      </c>
      <c r="F101" s="129">
        <v>1873.1999999999998</v>
      </c>
      <c r="G101" s="130" t="s">
        <v>26</v>
      </c>
      <c r="H101" s="129">
        <v>218.75</v>
      </c>
      <c r="I101" s="129">
        <v>920.52</v>
      </c>
      <c r="J101" s="129">
        <v>0</v>
      </c>
      <c r="K101" s="129">
        <v>0</v>
      </c>
      <c r="L101" s="129">
        <v>0</v>
      </c>
      <c r="M101" s="129">
        <v>0</v>
      </c>
      <c r="N101" s="129">
        <v>0</v>
      </c>
      <c r="O101" s="129">
        <v>0</v>
      </c>
      <c r="P101" s="129">
        <v>65.63</v>
      </c>
      <c r="Q101" s="129">
        <v>0</v>
      </c>
      <c r="R101" s="129">
        <v>0</v>
      </c>
      <c r="S101" s="129">
        <v>0</v>
      </c>
      <c r="T101" s="129">
        <v>0</v>
      </c>
      <c r="U101" s="129">
        <v>0</v>
      </c>
      <c r="V101" s="138">
        <v>287.58</v>
      </c>
      <c r="W101" s="129">
        <v>0</v>
      </c>
      <c r="X101" s="78"/>
      <c r="Y101" s="77">
        <f t="shared" si="6"/>
        <v>0</v>
      </c>
      <c r="Z101" s="77"/>
      <c r="AA101" s="78"/>
      <c r="AB101" s="78"/>
      <c r="AC101" s="78"/>
      <c r="AD101" s="78"/>
      <c r="AE101" s="78"/>
    </row>
    <row r="102" spans="1:31" s="20" customFormat="1" ht="47.25" customHeight="1">
      <c r="A102" s="78"/>
      <c r="B102" s="103">
        <v>79</v>
      </c>
      <c r="C102" s="104">
        <v>57</v>
      </c>
      <c r="D102" s="136" t="s">
        <v>148</v>
      </c>
      <c r="E102" s="128" t="s">
        <v>83</v>
      </c>
      <c r="F102" s="131">
        <v>2142</v>
      </c>
      <c r="G102" s="132" t="s">
        <v>26</v>
      </c>
      <c r="H102" s="131">
        <v>250</v>
      </c>
      <c r="I102" s="131">
        <v>1050.2</v>
      </c>
      <c r="J102" s="131">
        <v>0</v>
      </c>
      <c r="K102" s="131">
        <v>0</v>
      </c>
      <c r="L102" s="131">
        <v>0</v>
      </c>
      <c r="M102" s="131">
        <v>0</v>
      </c>
      <c r="N102" s="131">
        <v>0</v>
      </c>
      <c r="O102" s="131">
        <v>0</v>
      </c>
      <c r="P102" s="131" t="s">
        <v>71</v>
      </c>
      <c r="Q102" s="133">
        <v>0</v>
      </c>
      <c r="R102" s="133">
        <v>0</v>
      </c>
      <c r="S102" s="133">
        <v>0</v>
      </c>
      <c r="T102" s="133">
        <v>0</v>
      </c>
      <c r="U102" s="133">
        <v>0</v>
      </c>
      <c r="V102" s="137">
        <v>328.7</v>
      </c>
      <c r="W102" s="133">
        <v>0</v>
      </c>
      <c r="X102" s="78"/>
      <c r="Y102" s="220">
        <f t="shared" si="6"/>
        <v>0</v>
      </c>
      <c r="Z102" s="77"/>
      <c r="AA102" s="78"/>
      <c r="AB102" s="78"/>
      <c r="AC102" s="78"/>
      <c r="AD102" s="78"/>
      <c r="AE102" s="78"/>
    </row>
    <row r="103" spans="1:31" s="20" customFormat="1" ht="37.5" customHeight="1">
      <c r="A103" s="78"/>
      <c r="B103" s="105">
        <v>80</v>
      </c>
      <c r="C103" s="106">
        <v>58</v>
      </c>
      <c r="D103" s="134" t="s">
        <v>134</v>
      </c>
      <c r="E103" s="135" t="s">
        <v>83</v>
      </c>
      <c r="F103" s="129">
        <v>2142</v>
      </c>
      <c r="G103" s="130" t="s">
        <v>26</v>
      </c>
      <c r="H103" s="129">
        <v>250</v>
      </c>
      <c r="I103" s="129">
        <v>1050.2</v>
      </c>
      <c r="J103" s="129">
        <v>0</v>
      </c>
      <c r="K103" s="129">
        <v>0</v>
      </c>
      <c r="L103" s="129">
        <v>0</v>
      </c>
      <c r="M103" s="129">
        <v>0</v>
      </c>
      <c r="N103" s="129">
        <v>0</v>
      </c>
      <c r="O103" s="129">
        <v>0</v>
      </c>
      <c r="P103" s="129">
        <v>50</v>
      </c>
      <c r="Q103" s="129">
        <v>0</v>
      </c>
      <c r="R103" s="129">
        <v>0</v>
      </c>
      <c r="S103" s="129">
        <v>0</v>
      </c>
      <c r="T103" s="129">
        <v>0</v>
      </c>
      <c r="U103" s="129">
        <v>0</v>
      </c>
      <c r="V103" s="138">
        <v>328.7</v>
      </c>
      <c r="W103" s="129">
        <v>0</v>
      </c>
      <c r="X103" s="78"/>
      <c r="Y103" s="77">
        <f t="shared" si="6"/>
        <v>0</v>
      </c>
      <c r="Z103" s="77"/>
      <c r="AA103" s="78"/>
      <c r="AB103" s="78"/>
      <c r="AC103" s="78"/>
      <c r="AD103" s="78"/>
      <c r="AE103" s="78"/>
    </row>
    <row r="104" spans="1:31" s="20" customFormat="1" ht="58.5" customHeight="1">
      <c r="A104" s="78"/>
      <c r="B104" s="103">
        <v>81</v>
      </c>
      <c r="C104" s="104">
        <v>59</v>
      </c>
      <c r="D104" s="136" t="s">
        <v>153</v>
      </c>
      <c r="E104" s="128" t="s">
        <v>83</v>
      </c>
      <c r="F104" s="131">
        <v>1873.1999999999998</v>
      </c>
      <c r="G104" s="132" t="s">
        <v>26</v>
      </c>
      <c r="H104" s="131">
        <v>218.75</v>
      </c>
      <c r="I104" s="131">
        <v>920.52</v>
      </c>
      <c r="J104" s="131">
        <v>0</v>
      </c>
      <c r="K104" s="131">
        <v>0</v>
      </c>
      <c r="L104" s="131">
        <v>0</v>
      </c>
      <c r="M104" s="131">
        <v>0</v>
      </c>
      <c r="N104" s="131">
        <v>0</v>
      </c>
      <c r="O104" s="131">
        <v>0</v>
      </c>
      <c r="P104" s="131">
        <v>65.63</v>
      </c>
      <c r="Q104" s="133">
        <v>0</v>
      </c>
      <c r="R104" s="133">
        <v>0</v>
      </c>
      <c r="S104" s="133">
        <v>0</v>
      </c>
      <c r="T104" s="133">
        <v>0</v>
      </c>
      <c r="U104" s="133">
        <v>0</v>
      </c>
      <c r="V104" s="137">
        <v>287.58</v>
      </c>
      <c r="W104" s="133">
        <v>0</v>
      </c>
      <c r="X104" s="78"/>
      <c r="Y104" s="220">
        <f t="shared" si="6"/>
        <v>0</v>
      </c>
      <c r="Z104" s="77"/>
      <c r="AA104" s="78"/>
      <c r="AB104" s="78"/>
      <c r="AC104" s="78"/>
      <c r="AD104" s="78"/>
      <c r="AE104" s="78"/>
    </row>
    <row r="105" spans="1:31" s="20" customFormat="1" ht="58.5" customHeight="1">
      <c r="A105" s="78"/>
      <c r="B105" s="105">
        <v>82</v>
      </c>
      <c r="C105" s="106">
        <v>60</v>
      </c>
      <c r="D105" s="134" t="s">
        <v>156</v>
      </c>
      <c r="E105" s="135" t="s">
        <v>83</v>
      </c>
      <c r="F105" s="129">
        <v>1873.1999999999998</v>
      </c>
      <c r="G105" s="130" t="s">
        <v>26</v>
      </c>
      <c r="H105" s="129">
        <v>218.75</v>
      </c>
      <c r="I105" s="129">
        <v>920.52</v>
      </c>
      <c r="J105" s="129">
        <v>0</v>
      </c>
      <c r="K105" s="129">
        <v>0</v>
      </c>
      <c r="L105" s="129">
        <v>0</v>
      </c>
      <c r="M105" s="129">
        <v>0</v>
      </c>
      <c r="N105" s="129">
        <v>0</v>
      </c>
      <c r="O105" s="129">
        <v>0</v>
      </c>
      <c r="P105" s="129">
        <v>0</v>
      </c>
      <c r="Q105" s="129">
        <v>0</v>
      </c>
      <c r="R105" s="129">
        <v>0</v>
      </c>
      <c r="S105" s="129">
        <v>0</v>
      </c>
      <c r="T105" s="129">
        <v>0</v>
      </c>
      <c r="U105" s="129">
        <v>0</v>
      </c>
      <c r="V105" s="138">
        <v>287.58</v>
      </c>
      <c r="W105" s="129">
        <v>0</v>
      </c>
      <c r="X105" s="78"/>
      <c r="Y105" s="77">
        <f t="shared" si="6"/>
        <v>0</v>
      </c>
      <c r="Z105" s="77"/>
      <c r="AA105" s="78"/>
      <c r="AB105" s="78"/>
      <c r="AC105" s="78"/>
      <c r="AD105" s="78"/>
      <c r="AE105" s="78"/>
    </row>
    <row r="106" spans="1:31" s="20" customFormat="1" ht="48.75" customHeight="1">
      <c r="A106" s="78"/>
      <c r="B106" s="103">
        <v>83</v>
      </c>
      <c r="C106" s="104">
        <v>61</v>
      </c>
      <c r="D106" s="136" t="s">
        <v>154</v>
      </c>
      <c r="E106" s="128" t="s">
        <v>83</v>
      </c>
      <c r="F106" s="131">
        <v>1338</v>
      </c>
      <c r="G106" s="132" t="s">
        <v>26</v>
      </c>
      <c r="H106" s="131">
        <v>156.25</v>
      </c>
      <c r="I106" s="131">
        <v>657.51</v>
      </c>
      <c r="J106" s="131">
        <v>0</v>
      </c>
      <c r="K106" s="131">
        <v>0</v>
      </c>
      <c r="L106" s="131">
        <v>0</v>
      </c>
      <c r="M106" s="131">
        <v>0</v>
      </c>
      <c r="N106" s="131">
        <v>0</v>
      </c>
      <c r="O106" s="131">
        <v>0</v>
      </c>
      <c r="P106" s="131">
        <v>31.25</v>
      </c>
      <c r="Q106" s="133">
        <v>0</v>
      </c>
      <c r="R106" s="133">
        <v>0</v>
      </c>
      <c r="S106" s="133">
        <v>0</v>
      </c>
      <c r="T106" s="133">
        <v>0</v>
      </c>
      <c r="U106" s="133">
        <v>0</v>
      </c>
      <c r="V106" s="137">
        <v>205.41</v>
      </c>
      <c r="W106" s="133">
        <v>0</v>
      </c>
      <c r="X106" s="78"/>
      <c r="Y106" s="220">
        <f t="shared" si="6"/>
        <v>0</v>
      </c>
      <c r="Z106" s="77"/>
      <c r="AA106" s="78"/>
      <c r="AB106" s="78"/>
      <c r="AC106" s="78"/>
      <c r="AD106" s="78"/>
      <c r="AE106" s="78"/>
    </row>
    <row r="107" spans="1:31" s="20" customFormat="1" ht="45" customHeight="1">
      <c r="A107" s="78"/>
      <c r="B107" s="105">
        <v>84</v>
      </c>
      <c r="C107" s="106">
        <v>62</v>
      </c>
      <c r="D107" s="134" t="s">
        <v>151</v>
      </c>
      <c r="E107" s="135" t="s">
        <v>83</v>
      </c>
      <c r="F107" s="129">
        <v>1605.6000000000001</v>
      </c>
      <c r="G107" s="130" t="s">
        <v>26</v>
      </c>
      <c r="H107" s="129">
        <v>187.5</v>
      </c>
      <c r="I107" s="129">
        <v>789.02</v>
      </c>
      <c r="J107" s="129">
        <v>0</v>
      </c>
      <c r="K107" s="129">
        <v>0</v>
      </c>
      <c r="L107" s="129">
        <v>0</v>
      </c>
      <c r="M107" s="129">
        <v>0</v>
      </c>
      <c r="N107" s="129">
        <v>0</v>
      </c>
      <c r="O107" s="129">
        <v>0</v>
      </c>
      <c r="P107" s="129">
        <v>56.25</v>
      </c>
      <c r="Q107" s="129">
        <v>0</v>
      </c>
      <c r="R107" s="129">
        <v>0</v>
      </c>
      <c r="S107" s="129">
        <v>0</v>
      </c>
      <c r="T107" s="129">
        <v>0</v>
      </c>
      <c r="U107" s="129">
        <v>0</v>
      </c>
      <c r="V107" s="138">
        <v>246.49</v>
      </c>
      <c r="W107" s="129">
        <v>0</v>
      </c>
      <c r="X107" s="78"/>
      <c r="Y107" s="77">
        <f t="shared" si="6"/>
        <v>0</v>
      </c>
      <c r="Z107" s="77"/>
      <c r="AA107" s="78"/>
      <c r="AB107" s="78"/>
      <c r="AC107" s="78"/>
      <c r="AD107" s="78"/>
      <c r="AE107" s="78"/>
    </row>
    <row r="108" spans="1:31" s="20" customFormat="1" ht="43.5" customHeight="1">
      <c r="A108" s="78"/>
      <c r="B108" s="103">
        <v>85</v>
      </c>
      <c r="C108" s="104">
        <v>63</v>
      </c>
      <c r="D108" s="136" t="s">
        <v>347</v>
      </c>
      <c r="E108" s="128" t="s">
        <v>70</v>
      </c>
      <c r="F108" s="131">
        <v>2142</v>
      </c>
      <c r="G108" s="132" t="s">
        <v>26</v>
      </c>
      <c r="H108" s="131">
        <v>250</v>
      </c>
      <c r="I108" s="131">
        <v>1378.9</v>
      </c>
      <c r="J108" s="131">
        <v>0</v>
      </c>
      <c r="K108" s="131">
        <v>0</v>
      </c>
      <c r="L108" s="131">
        <v>0</v>
      </c>
      <c r="M108" s="131">
        <v>0</v>
      </c>
      <c r="N108" s="131">
        <v>0</v>
      </c>
      <c r="O108" s="131">
        <v>0</v>
      </c>
      <c r="P108" s="131">
        <v>0</v>
      </c>
      <c r="Q108" s="133">
        <v>0</v>
      </c>
      <c r="R108" s="133">
        <v>0</v>
      </c>
      <c r="S108" s="133">
        <v>0</v>
      </c>
      <c r="T108" s="133">
        <v>0</v>
      </c>
      <c r="U108" s="133">
        <v>0</v>
      </c>
      <c r="V108" s="137">
        <v>0</v>
      </c>
      <c r="W108" s="133">
        <v>0</v>
      </c>
      <c r="X108" s="78"/>
      <c r="Y108" s="220">
        <f t="shared" si="6"/>
        <v>0</v>
      </c>
      <c r="Z108" s="77"/>
      <c r="AA108" s="78"/>
      <c r="AB108" s="78"/>
      <c r="AC108" s="78"/>
      <c r="AD108" s="78"/>
      <c r="AE108" s="78"/>
    </row>
    <row r="109" spans="1:31" s="20" customFormat="1" ht="58.5" customHeight="1">
      <c r="A109" s="78"/>
      <c r="B109" s="105">
        <v>86</v>
      </c>
      <c r="C109" s="106">
        <v>64</v>
      </c>
      <c r="D109" s="134" t="s">
        <v>121</v>
      </c>
      <c r="E109" s="135" t="s">
        <v>83</v>
      </c>
      <c r="F109" s="129">
        <v>2347.5</v>
      </c>
      <c r="G109" s="130" t="s">
        <v>26</v>
      </c>
      <c r="H109" s="129">
        <v>250</v>
      </c>
      <c r="I109" s="129">
        <v>905.81</v>
      </c>
      <c r="J109" s="129">
        <v>0</v>
      </c>
      <c r="K109" s="129">
        <v>0</v>
      </c>
      <c r="L109" s="129">
        <v>0</v>
      </c>
      <c r="M109" s="129">
        <v>0</v>
      </c>
      <c r="N109" s="129">
        <v>0</v>
      </c>
      <c r="O109" s="129">
        <v>0</v>
      </c>
      <c r="P109" s="129">
        <v>50</v>
      </c>
      <c r="Q109" s="129">
        <v>0</v>
      </c>
      <c r="R109" s="129">
        <v>0</v>
      </c>
      <c r="S109" s="129">
        <v>0</v>
      </c>
      <c r="T109" s="129">
        <v>0</v>
      </c>
      <c r="U109" s="129">
        <v>0</v>
      </c>
      <c r="V109" s="138">
        <v>328.69</v>
      </c>
      <c r="W109" s="129">
        <v>0</v>
      </c>
      <c r="X109" s="78"/>
      <c r="Y109" s="77">
        <f t="shared" si="6"/>
        <v>0</v>
      </c>
      <c r="Z109" s="77"/>
      <c r="AA109" s="78"/>
      <c r="AB109" s="78"/>
      <c r="AC109" s="78"/>
      <c r="AD109" s="78"/>
      <c r="AE109" s="78"/>
    </row>
    <row r="110" spans="1:31" s="20" customFormat="1" ht="58.5" customHeight="1">
      <c r="A110" s="78"/>
      <c r="B110" s="103">
        <v>87</v>
      </c>
      <c r="C110" s="104">
        <v>65</v>
      </c>
      <c r="D110" s="136" t="s">
        <v>82</v>
      </c>
      <c r="E110" s="128" t="s">
        <v>83</v>
      </c>
      <c r="F110" s="131">
        <v>2142</v>
      </c>
      <c r="G110" s="132" t="s">
        <v>26</v>
      </c>
      <c r="H110" s="131">
        <v>250</v>
      </c>
      <c r="I110" s="131">
        <v>1050.2</v>
      </c>
      <c r="J110" s="131">
        <v>0</v>
      </c>
      <c r="K110" s="131">
        <v>0</v>
      </c>
      <c r="L110" s="131">
        <v>0</v>
      </c>
      <c r="M110" s="131">
        <v>0</v>
      </c>
      <c r="N110" s="131">
        <v>0</v>
      </c>
      <c r="O110" s="131">
        <v>0</v>
      </c>
      <c r="P110" s="131">
        <v>0</v>
      </c>
      <c r="Q110" s="133">
        <v>0</v>
      </c>
      <c r="R110" s="133">
        <v>0</v>
      </c>
      <c r="S110" s="133">
        <v>0</v>
      </c>
      <c r="T110" s="133">
        <v>0</v>
      </c>
      <c r="U110" s="133">
        <v>0</v>
      </c>
      <c r="V110" s="137">
        <v>328.7</v>
      </c>
      <c r="W110" s="133">
        <v>0</v>
      </c>
      <c r="X110" s="78"/>
      <c r="Y110" s="220">
        <f t="shared" si="6"/>
        <v>0</v>
      </c>
      <c r="Z110" s="77"/>
      <c r="AA110" s="78"/>
      <c r="AB110" s="78"/>
      <c r="AC110" s="78"/>
      <c r="AD110" s="78"/>
      <c r="AE110" s="78"/>
    </row>
    <row r="111" spans="1:31" s="20" customFormat="1" ht="58.5" customHeight="1">
      <c r="A111" s="78"/>
      <c r="B111" s="105">
        <v>88</v>
      </c>
      <c r="C111" s="106">
        <v>66</v>
      </c>
      <c r="D111" s="134" t="s">
        <v>361</v>
      </c>
      <c r="E111" s="135" t="s">
        <v>114</v>
      </c>
      <c r="F111" s="129">
        <v>2347.5</v>
      </c>
      <c r="G111" s="130" t="s">
        <v>26</v>
      </c>
      <c r="H111" s="129">
        <v>250</v>
      </c>
      <c r="I111" s="129">
        <v>905.81</v>
      </c>
      <c r="J111" s="129">
        <v>0</v>
      </c>
      <c r="K111" s="129">
        <v>0</v>
      </c>
      <c r="L111" s="129">
        <v>0</v>
      </c>
      <c r="M111" s="129">
        <v>0</v>
      </c>
      <c r="N111" s="129">
        <v>0</v>
      </c>
      <c r="O111" s="129">
        <v>0</v>
      </c>
      <c r="P111" s="129">
        <v>0</v>
      </c>
      <c r="Q111" s="129">
        <v>0</v>
      </c>
      <c r="R111" s="129">
        <v>0</v>
      </c>
      <c r="S111" s="129">
        <v>0</v>
      </c>
      <c r="T111" s="129">
        <v>0</v>
      </c>
      <c r="U111" s="129">
        <v>0</v>
      </c>
      <c r="V111" s="138">
        <v>328.69</v>
      </c>
      <c r="W111" s="129">
        <v>0</v>
      </c>
      <c r="X111" s="78"/>
      <c r="Y111" s="77"/>
      <c r="Z111" s="77"/>
      <c r="AA111" s="78"/>
      <c r="AB111" s="78"/>
      <c r="AC111" s="78"/>
      <c r="AD111" s="78"/>
      <c r="AE111" s="78"/>
    </row>
    <row r="112" spans="1:31" s="20" customFormat="1" ht="58.5" customHeight="1">
      <c r="A112" s="78"/>
      <c r="B112" s="103">
        <v>89</v>
      </c>
      <c r="C112" s="104">
        <v>67</v>
      </c>
      <c r="D112" s="136" t="s">
        <v>116</v>
      </c>
      <c r="E112" s="128" t="s">
        <v>114</v>
      </c>
      <c r="F112" s="131">
        <v>2347.5</v>
      </c>
      <c r="G112" s="132" t="s">
        <v>26</v>
      </c>
      <c r="H112" s="131">
        <v>250</v>
      </c>
      <c r="I112" s="131">
        <v>905.81</v>
      </c>
      <c r="J112" s="131">
        <v>0</v>
      </c>
      <c r="K112" s="131">
        <v>0</v>
      </c>
      <c r="L112" s="131">
        <v>0</v>
      </c>
      <c r="M112" s="131">
        <v>0</v>
      </c>
      <c r="N112" s="131">
        <v>0</v>
      </c>
      <c r="O112" s="131">
        <v>0</v>
      </c>
      <c r="P112" s="131">
        <v>50</v>
      </c>
      <c r="Q112" s="133">
        <v>0</v>
      </c>
      <c r="R112" s="133">
        <v>0</v>
      </c>
      <c r="S112" s="133">
        <v>0</v>
      </c>
      <c r="T112" s="133">
        <v>0</v>
      </c>
      <c r="U112" s="133">
        <v>0</v>
      </c>
      <c r="V112" s="137">
        <v>328.69</v>
      </c>
      <c r="W112" s="133">
        <v>0</v>
      </c>
      <c r="X112" s="78"/>
      <c r="Y112" s="220">
        <f>SUM(W112+U112+T112)</f>
        <v>0</v>
      </c>
      <c r="Z112" s="77"/>
      <c r="AA112" s="78"/>
      <c r="AB112" s="78"/>
      <c r="AC112" s="78"/>
      <c r="AD112" s="78"/>
      <c r="AE112" s="78"/>
    </row>
    <row r="113" spans="1:31" s="20" customFormat="1" ht="58.5" customHeight="1">
      <c r="A113" s="78"/>
      <c r="B113" s="105">
        <v>90</v>
      </c>
      <c r="C113" s="106">
        <v>68</v>
      </c>
      <c r="D113" s="134" t="s">
        <v>117</v>
      </c>
      <c r="E113" s="135" t="s">
        <v>118</v>
      </c>
      <c r="F113" s="129">
        <v>2347.5</v>
      </c>
      <c r="G113" s="130" t="s">
        <v>26</v>
      </c>
      <c r="H113" s="129">
        <v>250</v>
      </c>
      <c r="I113" s="129">
        <v>905.81</v>
      </c>
      <c r="J113" s="129">
        <v>0</v>
      </c>
      <c r="K113" s="129">
        <v>0</v>
      </c>
      <c r="L113" s="129">
        <v>0</v>
      </c>
      <c r="M113" s="129">
        <v>0</v>
      </c>
      <c r="N113" s="129">
        <v>0</v>
      </c>
      <c r="O113" s="129">
        <v>0</v>
      </c>
      <c r="P113" s="129">
        <v>75</v>
      </c>
      <c r="Q113" s="129">
        <v>0</v>
      </c>
      <c r="R113" s="129">
        <v>0</v>
      </c>
      <c r="S113" s="129">
        <v>0</v>
      </c>
      <c r="T113" s="129">
        <v>0</v>
      </c>
      <c r="U113" s="129">
        <v>0</v>
      </c>
      <c r="V113" s="138">
        <v>328.69</v>
      </c>
      <c r="W113" s="129">
        <v>0</v>
      </c>
      <c r="X113" s="78"/>
      <c r="Y113" s="77">
        <f>SUM(W113+U113+T113)</f>
        <v>0</v>
      </c>
      <c r="Z113" s="77"/>
      <c r="AA113" s="78"/>
      <c r="AB113" s="78"/>
      <c r="AC113" s="78"/>
      <c r="AD113" s="78"/>
      <c r="AE113" s="78"/>
    </row>
    <row r="114" spans="1:31" s="20" customFormat="1" ht="58.5" customHeight="1">
      <c r="A114" s="78"/>
      <c r="B114" s="103">
        <v>91</v>
      </c>
      <c r="C114" s="104">
        <v>69</v>
      </c>
      <c r="D114" s="136" t="s">
        <v>119</v>
      </c>
      <c r="E114" s="128" t="s">
        <v>70</v>
      </c>
      <c r="F114" s="131">
        <v>2347.5</v>
      </c>
      <c r="G114" s="132" t="s">
        <v>26</v>
      </c>
      <c r="H114" s="131">
        <v>250</v>
      </c>
      <c r="I114" s="131">
        <v>905.81</v>
      </c>
      <c r="J114" s="131">
        <v>0</v>
      </c>
      <c r="K114" s="131">
        <v>0</v>
      </c>
      <c r="L114" s="131">
        <v>0</v>
      </c>
      <c r="M114" s="131">
        <v>0</v>
      </c>
      <c r="N114" s="131">
        <v>0</v>
      </c>
      <c r="O114" s="131">
        <v>0</v>
      </c>
      <c r="P114" s="131">
        <v>75</v>
      </c>
      <c r="Q114" s="133">
        <v>0</v>
      </c>
      <c r="R114" s="133">
        <v>0</v>
      </c>
      <c r="S114" s="133">
        <v>0</v>
      </c>
      <c r="T114" s="133">
        <v>0</v>
      </c>
      <c r="U114" s="133">
        <v>0</v>
      </c>
      <c r="V114" s="137">
        <v>328.69</v>
      </c>
      <c r="W114" s="133">
        <v>0</v>
      </c>
      <c r="X114" s="78"/>
      <c r="Y114" s="220">
        <f>SUM(W114+U114+T114)</f>
        <v>0</v>
      </c>
      <c r="Z114" s="77"/>
      <c r="AA114" s="78"/>
      <c r="AB114" s="78"/>
      <c r="AC114" s="78"/>
      <c r="AD114" s="78"/>
      <c r="AE114" s="78"/>
    </row>
    <row r="115" spans="1:31" s="20" customFormat="1" ht="58.5" customHeight="1">
      <c r="A115" s="78"/>
      <c r="B115" s="105">
        <v>92</v>
      </c>
      <c r="C115" s="106">
        <v>70</v>
      </c>
      <c r="D115" s="134" t="s">
        <v>122</v>
      </c>
      <c r="E115" s="135" t="s">
        <v>83</v>
      </c>
      <c r="F115" s="129">
        <v>2142</v>
      </c>
      <c r="G115" s="130" t="s">
        <v>26</v>
      </c>
      <c r="H115" s="129">
        <v>250</v>
      </c>
      <c r="I115" s="129">
        <v>1050.2</v>
      </c>
      <c r="J115" s="129">
        <v>0</v>
      </c>
      <c r="K115" s="129">
        <v>0</v>
      </c>
      <c r="L115" s="129">
        <v>0</v>
      </c>
      <c r="M115" s="129">
        <v>0</v>
      </c>
      <c r="N115" s="129">
        <v>0</v>
      </c>
      <c r="O115" s="129">
        <v>0</v>
      </c>
      <c r="P115" s="129">
        <v>35</v>
      </c>
      <c r="Q115" s="129">
        <v>0</v>
      </c>
      <c r="R115" s="129">
        <v>0</v>
      </c>
      <c r="S115" s="129">
        <v>0</v>
      </c>
      <c r="T115" s="129">
        <v>0</v>
      </c>
      <c r="U115" s="129">
        <v>0</v>
      </c>
      <c r="V115" s="138">
        <v>328.7</v>
      </c>
      <c r="W115" s="129">
        <v>0</v>
      </c>
      <c r="X115" s="78"/>
      <c r="Y115" s="77">
        <f>SUM(W115+U115+T115)</f>
        <v>0</v>
      </c>
      <c r="Z115" s="77"/>
      <c r="AA115" s="78"/>
      <c r="AB115" s="78"/>
      <c r="AC115" s="78"/>
      <c r="AD115" s="78"/>
      <c r="AE115" s="78"/>
    </row>
    <row r="116" spans="1:31" s="20" customFormat="1" ht="58.5" customHeight="1">
      <c r="A116" s="78"/>
      <c r="B116" s="103">
        <v>93</v>
      </c>
      <c r="C116" s="104">
        <v>71</v>
      </c>
      <c r="D116" s="136" t="s">
        <v>124</v>
      </c>
      <c r="E116" s="128" t="s">
        <v>114</v>
      </c>
      <c r="F116" s="131">
        <v>2347.5</v>
      </c>
      <c r="G116" s="132" t="s">
        <v>26</v>
      </c>
      <c r="H116" s="131">
        <v>250</v>
      </c>
      <c r="I116" s="131">
        <v>905.81</v>
      </c>
      <c r="J116" s="131">
        <v>0</v>
      </c>
      <c r="K116" s="131">
        <v>0</v>
      </c>
      <c r="L116" s="131">
        <v>0</v>
      </c>
      <c r="M116" s="131">
        <v>0</v>
      </c>
      <c r="N116" s="131">
        <v>0</v>
      </c>
      <c r="O116" s="131">
        <v>0</v>
      </c>
      <c r="P116" s="131">
        <v>0</v>
      </c>
      <c r="Q116" s="133">
        <v>0</v>
      </c>
      <c r="R116" s="133">
        <v>0</v>
      </c>
      <c r="S116" s="133">
        <v>0</v>
      </c>
      <c r="T116" s="133">
        <v>0</v>
      </c>
      <c r="U116" s="133">
        <v>0</v>
      </c>
      <c r="V116" s="137">
        <v>328.69</v>
      </c>
      <c r="W116" s="133">
        <v>0</v>
      </c>
      <c r="X116" s="78"/>
      <c r="Y116" s="220">
        <f>SUM(W116+U116+T116)</f>
        <v>0</v>
      </c>
      <c r="Z116" s="77"/>
      <c r="AA116" s="78"/>
      <c r="AB116" s="78"/>
      <c r="AC116" s="78"/>
      <c r="AD116" s="78"/>
      <c r="AE116" s="78"/>
    </row>
    <row r="117" spans="1:31" s="20" customFormat="1" ht="58.5" customHeight="1">
      <c r="A117" s="78"/>
      <c r="B117" s="105">
        <v>94</v>
      </c>
      <c r="C117" s="106">
        <v>72</v>
      </c>
      <c r="D117" s="134" t="s">
        <v>287</v>
      </c>
      <c r="E117" s="135" t="s">
        <v>83</v>
      </c>
      <c r="F117" s="129">
        <v>2142</v>
      </c>
      <c r="G117" s="130" t="s">
        <v>26</v>
      </c>
      <c r="H117" s="129">
        <v>250</v>
      </c>
      <c r="I117" s="129">
        <v>1050.2</v>
      </c>
      <c r="J117" s="129">
        <v>0</v>
      </c>
      <c r="K117" s="129">
        <v>0</v>
      </c>
      <c r="L117" s="129">
        <v>0</v>
      </c>
      <c r="M117" s="129">
        <v>0</v>
      </c>
      <c r="N117" s="129">
        <v>0</v>
      </c>
      <c r="O117" s="129">
        <v>0</v>
      </c>
      <c r="P117" s="129">
        <v>0</v>
      </c>
      <c r="Q117" s="129">
        <v>0</v>
      </c>
      <c r="R117" s="129">
        <v>0</v>
      </c>
      <c r="S117" s="129">
        <v>0</v>
      </c>
      <c r="T117" s="129">
        <v>0</v>
      </c>
      <c r="U117" s="129">
        <v>0</v>
      </c>
      <c r="V117" s="138">
        <v>328.7</v>
      </c>
      <c r="W117" s="129">
        <v>0</v>
      </c>
      <c r="X117" s="78"/>
      <c r="Y117" s="77"/>
      <c r="Z117" s="77"/>
      <c r="AA117" s="78"/>
      <c r="AB117" s="78"/>
      <c r="AC117" s="78"/>
      <c r="AD117" s="78"/>
      <c r="AE117" s="78"/>
    </row>
    <row r="118" spans="1:31" s="20" customFormat="1" ht="58.5" customHeight="1">
      <c r="A118" s="78"/>
      <c r="B118" s="103">
        <v>95</v>
      </c>
      <c r="C118" s="104">
        <v>73</v>
      </c>
      <c r="D118" s="136" t="s">
        <v>113</v>
      </c>
      <c r="E118" s="128" t="s">
        <v>114</v>
      </c>
      <c r="F118" s="131">
        <v>2347.5</v>
      </c>
      <c r="G118" s="132" t="s">
        <v>26</v>
      </c>
      <c r="H118" s="131">
        <v>250</v>
      </c>
      <c r="I118" s="131">
        <v>905.81</v>
      </c>
      <c r="J118" s="131">
        <v>0</v>
      </c>
      <c r="K118" s="131">
        <v>0</v>
      </c>
      <c r="L118" s="131">
        <v>0</v>
      </c>
      <c r="M118" s="131">
        <v>0</v>
      </c>
      <c r="N118" s="131">
        <v>0</v>
      </c>
      <c r="O118" s="131">
        <v>0</v>
      </c>
      <c r="P118" s="131">
        <v>0</v>
      </c>
      <c r="Q118" s="133">
        <v>0</v>
      </c>
      <c r="R118" s="133">
        <v>0</v>
      </c>
      <c r="S118" s="133">
        <v>0</v>
      </c>
      <c r="T118" s="133">
        <v>0</v>
      </c>
      <c r="U118" s="133">
        <v>0</v>
      </c>
      <c r="V118" s="137">
        <v>328.69</v>
      </c>
      <c r="W118" s="133">
        <v>0</v>
      </c>
      <c r="X118" s="78"/>
      <c r="Y118" s="220">
        <f t="shared" ref="Y118:Y136" si="7">SUM(W118+U118+T118)</f>
        <v>0</v>
      </c>
      <c r="Z118" s="77"/>
      <c r="AA118" s="78"/>
      <c r="AB118" s="78"/>
      <c r="AC118" s="78"/>
      <c r="AD118" s="78"/>
      <c r="AE118" s="78"/>
    </row>
    <row r="119" spans="1:31" s="20" customFormat="1" ht="58.5" customHeight="1">
      <c r="A119" s="78"/>
      <c r="B119" s="105">
        <v>96</v>
      </c>
      <c r="C119" s="106">
        <v>74</v>
      </c>
      <c r="D119" s="134" t="s">
        <v>142</v>
      </c>
      <c r="E119" s="135" t="s">
        <v>83</v>
      </c>
      <c r="F119" s="129">
        <v>2142</v>
      </c>
      <c r="G119" s="130" t="s">
        <v>26</v>
      </c>
      <c r="H119" s="129">
        <v>250</v>
      </c>
      <c r="I119" s="129">
        <v>1050.2</v>
      </c>
      <c r="J119" s="129">
        <v>0</v>
      </c>
      <c r="K119" s="129">
        <v>0</v>
      </c>
      <c r="L119" s="129">
        <v>0</v>
      </c>
      <c r="M119" s="129">
        <v>0</v>
      </c>
      <c r="N119" s="129">
        <v>0</v>
      </c>
      <c r="O119" s="129">
        <v>0</v>
      </c>
      <c r="P119" s="129">
        <v>75</v>
      </c>
      <c r="Q119" s="129">
        <v>0</v>
      </c>
      <c r="R119" s="129">
        <v>0</v>
      </c>
      <c r="S119" s="129">
        <v>0</v>
      </c>
      <c r="T119" s="129">
        <v>0</v>
      </c>
      <c r="U119" s="129">
        <v>0</v>
      </c>
      <c r="V119" s="138">
        <v>328.7</v>
      </c>
      <c r="W119" s="129">
        <v>0</v>
      </c>
      <c r="X119" s="78"/>
      <c r="Y119" s="77">
        <f t="shared" si="7"/>
        <v>0</v>
      </c>
      <c r="Z119" s="222">
        <f t="shared" ref="Z119:Z127" si="8">SUM(F119:W119)</f>
        <v>3845.8999999999996</v>
      </c>
      <c r="AA119" s="229">
        <f t="shared" ref="AA119:AA127" si="9">SUM(F119:W119)</f>
        <v>3845.8999999999996</v>
      </c>
      <c r="AB119" s="78"/>
      <c r="AC119" s="78"/>
      <c r="AD119" s="78"/>
      <c r="AE119" s="78"/>
    </row>
    <row r="120" spans="1:31" s="20" customFormat="1" ht="58.5" customHeight="1">
      <c r="A120" s="78"/>
      <c r="B120" s="103">
        <v>97</v>
      </c>
      <c r="C120" s="104">
        <v>75</v>
      </c>
      <c r="D120" s="136" t="s">
        <v>139</v>
      </c>
      <c r="E120" s="128" t="s">
        <v>83</v>
      </c>
      <c r="F120" s="131">
        <v>2142</v>
      </c>
      <c r="G120" s="132" t="s">
        <v>26</v>
      </c>
      <c r="H120" s="131">
        <v>250</v>
      </c>
      <c r="I120" s="131">
        <v>1050.2</v>
      </c>
      <c r="J120" s="131">
        <v>0</v>
      </c>
      <c r="K120" s="131">
        <v>0</v>
      </c>
      <c r="L120" s="131">
        <v>0</v>
      </c>
      <c r="M120" s="131">
        <v>0</v>
      </c>
      <c r="N120" s="131">
        <v>0</v>
      </c>
      <c r="O120" s="131">
        <v>0</v>
      </c>
      <c r="P120" s="131">
        <v>50</v>
      </c>
      <c r="Q120" s="133">
        <v>0</v>
      </c>
      <c r="R120" s="133">
        <v>0</v>
      </c>
      <c r="S120" s="133">
        <v>0</v>
      </c>
      <c r="T120" s="133">
        <v>0</v>
      </c>
      <c r="U120" s="133">
        <v>0</v>
      </c>
      <c r="V120" s="137">
        <v>328.7</v>
      </c>
      <c r="W120" s="133">
        <v>0</v>
      </c>
      <c r="X120" s="78"/>
      <c r="Y120" s="220">
        <f t="shared" si="7"/>
        <v>0</v>
      </c>
      <c r="Z120" s="222">
        <f t="shared" si="8"/>
        <v>3820.8999999999996</v>
      </c>
      <c r="AA120" s="229">
        <f t="shared" si="9"/>
        <v>3820.8999999999996</v>
      </c>
      <c r="AB120" s="78"/>
      <c r="AC120" s="78"/>
      <c r="AD120" s="78"/>
      <c r="AE120" s="78"/>
    </row>
    <row r="121" spans="1:31" s="20" customFormat="1" ht="58.5" customHeight="1">
      <c r="A121" s="78"/>
      <c r="B121" s="105">
        <v>98</v>
      </c>
      <c r="C121" s="106">
        <v>76</v>
      </c>
      <c r="D121" s="134" t="s">
        <v>283</v>
      </c>
      <c r="E121" s="135" t="s">
        <v>83</v>
      </c>
      <c r="F121" s="129">
        <v>2142</v>
      </c>
      <c r="G121" s="130" t="s">
        <v>26</v>
      </c>
      <c r="H121" s="129">
        <v>250</v>
      </c>
      <c r="I121" s="129">
        <v>1050.2</v>
      </c>
      <c r="J121" s="129">
        <v>0</v>
      </c>
      <c r="K121" s="129">
        <v>0</v>
      </c>
      <c r="L121" s="129">
        <v>0</v>
      </c>
      <c r="M121" s="129">
        <v>0</v>
      </c>
      <c r="N121" s="129">
        <v>0</v>
      </c>
      <c r="O121" s="129">
        <v>0</v>
      </c>
      <c r="P121" s="129">
        <v>0</v>
      </c>
      <c r="Q121" s="129">
        <v>0</v>
      </c>
      <c r="R121" s="129">
        <v>0</v>
      </c>
      <c r="S121" s="129">
        <v>0</v>
      </c>
      <c r="T121" s="129">
        <v>0</v>
      </c>
      <c r="U121" s="129">
        <v>0</v>
      </c>
      <c r="V121" s="138">
        <v>328.7</v>
      </c>
      <c r="W121" s="129">
        <v>0</v>
      </c>
      <c r="X121" s="78"/>
      <c r="Y121" s="77">
        <f t="shared" si="7"/>
        <v>0</v>
      </c>
      <c r="Z121" s="222">
        <f t="shared" si="8"/>
        <v>3770.8999999999996</v>
      </c>
      <c r="AA121" s="229">
        <f t="shared" si="9"/>
        <v>3770.8999999999996</v>
      </c>
      <c r="AB121" s="78"/>
      <c r="AC121" s="78"/>
      <c r="AD121" s="78"/>
      <c r="AE121" s="78"/>
    </row>
    <row r="122" spans="1:31" s="20" customFormat="1" ht="58.5" customHeight="1">
      <c r="A122" s="78"/>
      <c r="B122" s="103">
        <v>99</v>
      </c>
      <c r="C122" s="104">
        <v>77</v>
      </c>
      <c r="D122" s="136" t="s">
        <v>143</v>
      </c>
      <c r="E122" s="128" t="s">
        <v>83</v>
      </c>
      <c r="F122" s="131">
        <v>2142</v>
      </c>
      <c r="G122" s="132" t="s">
        <v>26</v>
      </c>
      <c r="H122" s="131">
        <v>250</v>
      </c>
      <c r="I122" s="131">
        <v>1050.2</v>
      </c>
      <c r="J122" s="131">
        <v>0</v>
      </c>
      <c r="K122" s="131">
        <v>0</v>
      </c>
      <c r="L122" s="131">
        <v>0</v>
      </c>
      <c r="M122" s="131">
        <v>0</v>
      </c>
      <c r="N122" s="131">
        <v>0</v>
      </c>
      <c r="O122" s="131">
        <v>0</v>
      </c>
      <c r="P122" s="131">
        <v>35</v>
      </c>
      <c r="Q122" s="133">
        <v>0</v>
      </c>
      <c r="R122" s="133">
        <v>0</v>
      </c>
      <c r="S122" s="133">
        <v>0</v>
      </c>
      <c r="T122" s="133">
        <v>0</v>
      </c>
      <c r="U122" s="133">
        <v>0</v>
      </c>
      <c r="V122" s="137">
        <v>328.7</v>
      </c>
      <c r="W122" s="133">
        <v>0</v>
      </c>
      <c r="X122" s="78"/>
      <c r="Y122" s="220">
        <f t="shared" si="7"/>
        <v>0</v>
      </c>
      <c r="Z122" s="222">
        <f t="shared" si="8"/>
        <v>3805.8999999999996</v>
      </c>
      <c r="AA122" s="229">
        <f t="shared" si="9"/>
        <v>3805.8999999999996</v>
      </c>
      <c r="AB122" s="78"/>
      <c r="AC122" s="78"/>
      <c r="AD122" s="78"/>
      <c r="AE122" s="78"/>
    </row>
    <row r="123" spans="1:31" s="20" customFormat="1" ht="58.5" customHeight="1">
      <c r="A123" s="78"/>
      <c r="B123" s="105">
        <v>100</v>
      </c>
      <c r="C123" s="106">
        <v>78</v>
      </c>
      <c r="D123" s="134" t="s">
        <v>138</v>
      </c>
      <c r="E123" s="135" t="s">
        <v>70</v>
      </c>
      <c r="F123" s="129">
        <v>2347.5</v>
      </c>
      <c r="G123" s="130" t="s">
        <v>26</v>
      </c>
      <c r="H123" s="129">
        <v>250</v>
      </c>
      <c r="I123" s="129">
        <v>905.81</v>
      </c>
      <c r="J123" s="129">
        <v>0</v>
      </c>
      <c r="K123" s="129">
        <v>0</v>
      </c>
      <c r="L123" s="129">
        <v>0</v>
      </c>
      <c r="M123" s="129">
        <v>0</v>
      </c>
      <c r="N123" s="129">
        <v>0</v>
      </c>
      <c r="O123" s="129">
        <v>0</v>
      </c>
      <c r="P123" s="129">
        <v>35</v>
      </c>
      <c r="Q123" s="129">
        <v>0</v>
      </c>
      <c r="R123" s="129">
        <v>0</v>
      </c>
      <c r="S123" s="129">
        <v>0</v>
      </c>
      <c r="T123" s="129">
        <v>0</v>
      </c>
      <c r="U123" s="129">
        <v>0</v>
      </c>
      <c r="V123" s="138">
        <v>328.69</v>
      </c>
      <c r="W123" s="129">
        <v>0</v>
      </c>
      <c r="X123" s="78"/>
      <c r="Y123" s="77">
        <f t="shared" si="7"/>
        <v>0</v>
      </c>
      <c r="Z123" s="222">
        <f t="shared" si="8"/>
        <v>3867</v>
      </c>
      <c r="AA123" s="229">
        <f t="shared" si="9"/>
        <v>3867</v>
      </c>
      <c r="AB123" s="78"/>
      <c r="AC123" s="78"/>
      <c r="AD123" s="78"/>
      <c r="AE123" s="78"/>
    </row>
    <row r="124" spans="1:31" s="20" customFormat="1" ht="58.5" customHeight="1">
      <c r="A124" s="78"/>
      <c r="B124" s="103">
        <v>101</v>
      </c>
      <c r="C124" s="104">
        <v>79</v>
      </c>
      <c r="D124" s="136" t="s">
        <v>141</v>
      </c>
      <c r="E124" s="128" t="s">
        <v>70</v>
      </c>
      <c r="F124" s="131">
        <v>2347.5</v>
      </c>
      <c r="G124" s="132" t="s">
        <v>26</v>
      </c>
      <c r="H124" s="131">
        <v>250</v>
      </c>
      <c r="I124" s="131">
        <v>905.81</v>
      </c>
      <c r="J124" s="131">
        <v>0</v>
      </c>
      <c r="K124" s="131">
        <v>0</v>
      </c>
      <c r="L124" s="131">
        <v>0</v>
      </c>
      <c r="M124" s="131">
        <v>0</v>
      </c>
      <c r="N124" s="131">
        <v>0</v>
      </c>
      <c r="O124" s="131">
        <v>0</v>
      </c>
      <c r="P124" s="131">
        <v>35</v>
      </c>
      <c r="Q124" s="133">
        <v>0</v>
      </c>
      <c r="R124" s="133">
        <v>0</v>
      </c>
      <c r="S124" s="133">
        <v>0</v>
      </c>
      <c r="T124" s="133">
        <v>0</v>
      </c>
      <c r="U124" s="133">
        <v>0</v>
      </c>
      <c r="V124" s="137">
        <v>328.69</v>
      </c>
      <c r="W124" s="133">
        <v>0</v>
      </c>
      <c r="X124" s="78"/>
      <c r="Y124" s="221">
        <f t="shared" si="7"/>
        <v>0</v>
      </c>
      <c r="Z124" s="228">
        <f t="shared" si="8"/>
        <v>3867</v>
      </c>
      <c r="AA124" s="229">
        <f t="shared" si="9"/>
        <v>3867</v>
      </c>
      <c r="AB124" s="78"/>
      <c r="AC124" s="78"/>
      <c r="AD124" s="78"/>
      <c r="AE124" s="78"/>
    </row>
    <row r="125" spans="1:31" s="20" customFormat="1" ht="58.5" customHeight="1">
      <c r="A125" s="78"/>
      <c r="B125" s="105">
        <v>102</v>
      </c>
      <c r="C125" s="106">
        <v>80</v>
      </c>
      <c r="D125" s="134" t="s">
        <v>255</v>
      </c>
      <c r="E125" s="135" t="s">
        <v>83</v>
      </c>
      <c r="F125" s="129">
        <v>2142</v>
      </c>
      <c r="G125" s="130" t="s">
        <v>26</v>
      </c>
      <c r="H125" s="129">
        <v>250</v>
      </c>
      <c r="I125" s="129">
        <v>1050.2</v>
      </c>
      <c r="J125" s="129">
        <v>0</v>
      </c>
      <c r="K125" s="129">
        <v>0</v>
      </c>
      <c r="L125" s="129">
        <v>0</v>
      </c>
      <c r="M125" s="129">
        <v>0</v>
      </c>
      <c r="N125" s="129">
        <v>0</v>
      </c>
      <c r="O125" s="129">
        <v>0</v>
      </c>
      <c r="P125" s="129">
        <v>0</v>
      </c>
      <c r="Q125" s="129">
        <v>0</v>
      </c>
      <c r="R125" s="129">
        <v>0</v>
      </c>
      <c r="S125" s="129">
        <v>0</v>
      </c>
      <c r="T125" s="129">
        <v>0</v>
      </c>
      <c r="U125" s="129">
        <v>0</v>
      </c>
      <c r="V125" s="138">
        <v>328.7</v>
      </c>
      <c r="W125" s="129">
        <v>0</v>
      </c>
      <c r="X125" s="78"/>
      <c r="Y125" s="77">
        <f t="shared" si="7"/>
        <v>0</v>
      </c>
      <c r="Z125" s="222">
        <f t="shared" si="8"/>
        <v>3770.8999999999996</v>
      </c>
      <c r="AA125" s="229">
        <f t="shared" si="9"/>
        <v>3770.8999999999996</v>
      </c>
      <c r="AB125" s="78"/>
      <c r="AC125" s="78"/>
      <c r="AD125" s="78"/>
      <c r="AE125" s="78"/>
    </row>
    <row r="126" spans="1:31" s="20" customFormat="1" ht="58.5" customHeight="1">
      <c r="A126" s="78"/>
      <c r="B126" s="103">
        <v>103</v>
      </c>
      <c r="C126" s="104">
        <v>81</v>
      </c>
      <c r="D126" s="136" t="s">
        <v>145</v>
      </c>
      <c r="E126" s="128" t="s">
        <v>70</v>
      </c>
      <c r="F126" s="131">
        <v>2347.5</v>
      </c>
      <c r="G126" s="132" t="s">
        <v>26</v>
      </c>
      <c r="H126" s="131">
        <v>250</v>
      </c>
      <c r="I126" s="131">
        <v>905.81</v>
      </c>
      <c r="J126" s="131">
        <v>0</v>
      </c>
      <c r="K126" s="131">
        <v>0</v>
      </c>
      <c r="L126" s="131">
        <v>0</v>
      </c>
      <c r="M126" s="131">
        <v>0</v>
      </c>
      <c r="N126" s="131">
        <v>0</v>
      </c>
      <c r="O126" s="131">
        <v>0</v>
      </c>
      <c r="P126" s="131">
        <v>35</v>
      </c>
      <c r="Q126" s="133">
        <v>0</v>
      </c>
      <c r="R126" s="133">
        <v>0</v>
      </c>
      <c r="S126" s="133">
        <v>0</v>
      </c>
      <c r="T126" s="133">
        <v>0</v>
      </c>
      <c r="U126" s="133">
        <v>0</v>
      </c>
      <c r="V126" s="137">
        <v>328.69</v>
      </c>
      <c r="W126" s="133">
        <v>0</v>
      </c>
      <c r="X126" s="78"/>
      <c r="Y126" s="220">
        <f t="shared" si="7"/>
        <v>0</v>
      </c>
      <c r="Z126" s="222">
        <f t="shared" si="8"/>
        <v>3867</v>
      </c>
      <c r="AA126" s="229">
        <f t="shared" si="9"/>
        <v>3867</v>
      </c>
      <c r="AB126" s="78"/>
      <c r="AC126" s="78"/>
      <c r="AD126" s="78"/>
      <c r="AE126" s="78"/>
    </row>
    <row r="127" spans="1:31" s="20" customFormat="1" ht="58.5" customHeight="1">
      <c r="A127" s="78"/>
      <c r="B127" s="105">
        <v>104</v>
      </c>
      <c r="C127" s="106">
        <v>82</v>
      </c>
      <c r="D127" s="134" t="s">
        <v>140</v>
      </c>
      <c r="E127" s="135" t="s">
        <v>70</v>
      </c>
      <c r="F127" s="129">
        <v>2347.5</v>
      </c>
      <c r="G127" s="130" t="s">
        <v>26</v>
      </c>
      <c r="H127" s="129">
        <v>250</v>
      </c>
      <c r="I127" s="129">
        <v>905.81</v>
      </c>
      <c r="J127" s="129">
        <v>0</v>
      </c>
      <c r="K127" s="129">
        <v>0</v>
      </c>
      <c r="L127" s="129">
        <v>0</v>
      </c>
      <c r="M127" s="129">
        <v>0</v>
      </c>
      <c r="N127" s="129">
        <v>0</v>
      </c>
      <c r="O127" s="129">
        <v>0</v>
      </c>
      <c r="P127" s="129">
        <v>35</v>
      </c>
      <c r="Q127" s="129">
        <v>0</v>
      </c>
      <c r="R127" s="129">
        <v>0</v>
      </c>
      <c r="S127" s="129">
        <v>0</v>
      </c>
      <c r="T127" s="129">
        <v>0</v>
      </c>
      <c r="U127" s="129">
        <v>0</v>
      </c>
      <c r="V127" s="138">
        <v>328.69</v>
      </c>
      <c r="W127" s="129">
        <v>0</v>
      </c>
      <c r="X127" s="78"/>
      <c r="Y127" s="77">
        <f t="shared" si="7"/>
        <v>0</v>
      </c>
      <c r="Z127" s="222">
        <f t="shared" si="8"/>
        <v>3867</v>
      </c>
      <c r="AA127" s="229">
        <f t="shared" si="9"/>
        <v>3867</v>
      </c>
      <c r="AB127" s="78"/>
      <c r="AC127" s="78"/>
      <c r="AD127" s="78"/>
      <c r="AE127" s="78"/>
    </row>
    <row r="128" spans="1:31" s="20" customFormat="1" ht="51" customHeight="1">
      <c r="A128" s="78"/>
      <c r="B128" s="103">
        <v>105</v>
      </c>
      <c r="C128" s="104">
        <v>83</v>
      </c>
      <c r="D128" s="136" t="s">
        <v>126</v>
      </c>
      <c r="E128" s="128" t="s">
        <v>70</v>
      </c>
      <c r="F128" s="131">
        <v>2347.5</v>
      </c>
      <c r="G128" s="132" t="s">
        <v>26</v>
      </c>
      <c r="H128" s="131">
        <v>250</v>
      </c>
      <c r="I128" s="131">
        <v>905.81</v>
      </c>
      <c r="J128" s="131">
        <v>0</v>
      </c>
      <c r="K128" s="131">
        <v>0</v>
      </c>
      <c r="L128" s="131">
        <v>0</v>
      </c>
      <c r="M128" s="131">
        <v>0</v>
      </c>
      <c r="N128" s="131">
        <v>0</v>
      </c>
      <c r="O128" s="131">
        <v>0</v>
      </c>
      <c r="P128" s="131">
        <v>50</v>
      </c>
      <c r="Q128" s="133">
        <v>0</v>
      </c>
      <c r="R128" s="133">
        <v>0</v>
      </c>
      <c r="S128" s="133">
        <v>0</v>
      </c>
      <c r="T128" s="133">
        <v>0</v>
      </c>
      <c r="U128" s="133">
        <v>0</v>
      </c>
      <c r="V128" s="137">
        <f>328.69-0.01</f>
        <v>328.68</v>
      </c>
      <c r="W128" s="133">
        <v>0</v>
      </c>
      <c r="X128" s="78"/>
      <c r="Y128" s="220">
        <f t="shared" si="7"/>
        <v>0</v>
      </c>
      <c r="Z128" s="77"/>
      <c r="AA128" s="78"/>
      <c r="AB128" s="78"/>
      <c r="AC128" s="78"/>
      <c r="AD128" s="78"/>
      <c r="AE128" s="78"/>
    </row>
    <row r="129" spans="1:31" s="20" customFormat="1" ht="58.5" customHeight="1">
      <c r="A129" s="78"/>
      <c r="B129" s="105">
        <v>106</v>
      </c>
      <c r="C129" s="106">
        <v>84</v>
      </c>
      <c r="D129" s="134" t="s">
        <v>127</v>
      </c>
      <c r="E129" s="135" t="s">
        <v>83</v>
      </c>
      <c r="F129" s="129">
        <v>2142</v>
      </c>
      <c r="G129" s="130" t="s">
        <v>26</v>
      </c>
      <c r="H129" s="129">
        <v>250</v>
      </c>
      <c r="I129" s="129">
        <v>1050.2</v>
      </c>
      <c r="J129" s="129">
        <v>0</v>
      </c>
      <c r="K129" s="129">
        <v>0</v>
      </c>
      <c r="L129" s="129">
        <v>0</v>
      </c>
      <c r="M129" s="129">
        <v>0</v>
      </c>
      <c r="N129" s="129">
        <v>0</v>
      </c>
      <c r="O129" s="129">
        <v>0</v>
      </c>
      <c r="P129" s="129">
        <v>75</v>
      </c>
      <c r="Q129" s="129">
        <v>0</v>
      </c>
      <c r="R129" s="129">
        <v>0</v>
      </c>
      <c r="S129" s="129">
        <v>0</v>
      </c>
      <c r="T129" s="129">
        <v>0</v>
      </c>
      <c r="U129" s="129">
        <v>0</v>
      </c>
      <c r="V129" s="138">
        <v>328.7</v>
      </c>
      <c r="W129" s="129">
        <v>0</v>
      </c>
      <c r="X129" s="78"/>
      <c r="Y129" s="77">
        <f t="shared" si="7"/>
        <v>0</v>
      </c>
      <c r="Z129" s="77"/>
      <c r="AA129" s="78"/>
      <c r="AB129" s="78"/>
      <c r="AC129" s="78"/>
      <c r="AD129" s="78"/>
      <c r="AE129" s="78"/>
    </row>
    <row r="130" spans="1:31" s="20" customFormat="1" ht="47.25" customHeight="1">
      <c r="A130" s="78"/>
      <c r="B130" s="103">
        <v>107</v>
      </c>
      <c r="C130" s="104">
        <v>85</v>
      </c>
      <c r="D130" s="136" t="s">
        <v>125</v>
      </c>
      <c r="E130" s="128" t="s">
        <v>83</v>
      </c>
      <c r="F130" s="131">
        <v>2142</v>
      </c>
      <c r="G130" s="132" t="s">
        <v>26</v>
      </c>
      <c r="H130" s="131">
        <v>250</v>
      </c>
      <c r="I130" s="131">
        <v>1050.2</v>
      </c>
      <c r="J130" s="131">
        <v>0</v>
      </c>
      <c r="K130" s="131">
        <v>0</v>
      </c>
      <c r="L130" s="131">
        <v>0</v>
      </c>
      <c r="M130" s="131">
        <v>0</v>
      </c>
      <c r="N130" s="131">
        <v>0</v>
      </c>
      <c r="O130" s="131">
        <v>0</v>
      </c>
      <c r="P130" s="131">
        <v>75</v>
      </c>
      <c r="Q130" s="133">
        <v>0</v>
      </c>
      <c r="R130" s="133">
        <v>0</v>
      </c>
      <c r="S130" s="133">
        <v>0</v>
      </c>
      <c r="T130" s="133">
        <v>0</v>
      </c>
      <c r="U130" s="133">
        <v>0</v>
      </c>
      <c r="V130" s="137">
        <v>328.7</v>
      </c>
      <c r="W130" s="133">
        <v>0</v>
      </c>
      <c r="X130" s="78"/>
      <c r="Y130" s="220">
        <f t="shared" si="7"/>
        <v>0</v>
      </c>
      <c r="Z130" s="77"/>
      <c r="AA130" s="78"/>
      <c r="AB130" s="78"/>
      <c r="AC130" s="78"/>
      <c r="AD130" s="78"/>
      <c r="AE130" s="78"/>
    </row>
    <row r="131" spans="1:31" s="20" customFormat="1" ht="58.5" customHeight="1">
      <c r="A131" s="78"/>
      <c r="B131" s="105">
        <v>108</v>
      </c>
      <c r="C131" s="106">
        <v>86</v>
      </c>
      <c r="D131" s="134" t="s">
        <v>130</v>
      </c>
      <c r="E131" s="135" t="s">
        <v>83</v>
      </c>
      <c r="F131" s="129">
        <v>2142</v>
      </c>
      <c r="G131" s="130" t="s">
        <v>26</v>
      </c>
      <c r="H131" s="129">
        <v>250</v>
      </c>
      <c r="I131" s="129">
        <v>1050.2</v>
      </c>
      <c r="J131" s="129">
        <v>0</v>
      </c>
      <c r="K131" s="129">
        <v>0</v>
      </c>
      <c r="L131" s="129">
        <v>0</v>
      </c>
      <c r="M131" s="129">
        <v>0</v>
      </c>
      <c r="N131" s="129">
        <v>0</v>
      </c>
      <c r="O131" s="129">
        <v>0</v>
      </c>
      <c r="P131" s="129">
        <v>75</v>
      </c>
      <c r="Q131" s="129">
        <v>0</v>
      </c>
      <c r="R131" s="129">
        <v>0</v>
      </c>
      <c r="S131" s="129">
        <v>0</v>
      </c>
      <c r="T131" s="129">
        <v>0</v>
      </c>
      <c r="U131" s="129">
        <v>0</v>
      </c>
      <c r="V131" s="138">
        <v>328.7</v>
      </c>
      <c r="W131" s="129">
        <v>0</v>
      </c>
      <c r="X131" s="78"/>
      <c r="Y131" s="77">
        <f t="shared" si="7"/>
        <v>0</v>
      </c>
      <c r="Z131" s="77"/>
      <c r="AA131" s="78"/>
      <c r="AB131" s="78"/>
      <c r="AC131" s="78"/>
      <c r="AD131" s="78"/>
      <c r="AE131" s="78"/>
    </row>
    <row r="132" spans="1:31" s="20" customFormat="1" ht="45" customHeight="1">
      <c r="A132" s="78"/>
      <c r="B132" s="103">
        <v>109</v>
      </c>
      <c r="C132" s="104">
        <v>87</v>
      </c>
      <c r="D132" s="136" t="s">
        <v>128</v>
      </c>
      <c r="E132" s="128" t="s">
        <v>83</v>
      </c>
      <c r="F132" s="131">
        <v>2142</v>
      </c>
      <c r="G132" s="132" t="s">
        <v>26</v>
      </c>
      <c r="H132" s="131">
        <v>250</v>
      </c>
      <c r="I132" s="131">
        <v>1050.2</v>
      </c>
      <c r="J132" s="131">
        <v>0</v>
      </c>
      <c r="K132" s="131">
        <v>0</v>
      </c>
      <c r="L132" s="131">
        <v>0</v>
      </c>
      <c r="M132" s="131">
        <v>0</v>
      </c>
      <c r="N132" s="131">
        <v>0</v>
      </c>
      <c r="O132" s="131">
        <v>0</v>
      </c>
      <c r="P132" s="131">
        <v>50</v>
      </c>
      <c r="Q132" s="133">
        <v>0</v>
      </c>
      <c r="R132" s="133">
        <v>0</v>
      </c>
      <c r="S132" s="133">
        <v>0</v>
      </c>
      <c r="T132" s="133">
        <v>0</v>
      </c>
      <c r="U132" s="133">
        <v>0</v>
      </c>
      <c r="V132" s="137">
        <v>328.7</v>
      </c>
      <c r="W132" s="133">
        <v>0</v>
      </c>
      <c r="X132" s="78"/>
      <c r="Y132" s="220">
        <f t="shared" si="7"/>
        <v>0</v>
      </c>
      <c r="Z132" s="77"/>
      <c r="AA132" s="78"/>
      <c r="AB132" s="78"/>
      <c r="AC132" s="78"/>
      <c r="AD132" s="78"/>
      <c r="AE132" s="78"/>
    </row>
    <row r="133" spans="1:31" s="20" customFormat="1" ht="58.5" customHeight="1">
      <c r="A133" s="78"/>
      <c r="B133" s="105">
        <v>110</v>
      </c>
      <c r="C133" s="106">
        <v>88</v>
      </c>
      <c r="D133" s="134" t="s">
        <v>132</v>
      </c>
      <c r="E133" s="135" t="s">
        <v>83</v>
      </c>
      <c r="F133" s="129">
        <v>1605.6000000000001</v>
      </c>
      <c r="G133" s="130" t="s">
        <v>26</v>
      </c>
      <c r="H133" s="129">
        <v>187.5</v>
      </c>
      <c r="I133" s="129">
        <v>789.02</v>
      </c>
      <c r="J133" s="129">
        <v>0</v>
      </c>
      <c r="K133" s="129">
        <v>0</v>
      </c>
      <c r="L133" s="129">
        <v>0</v>
      </c>
      <c r="M133" s="129">
        <v>0</v>
      </c>
      <c r="N133" s="129">
        <v>0</v>
      </c>
      <c r="O133" s="129">
        <v>0</v>
      </c>
      <c r="P133" s="129"/>
      <c r="Q133" s="129">
        <v>0</v>
      </c>
      <c r="R133" s="129">
        <v>0</v>
      </c>
      <c r="S133" s="129">
        <v>0</v>
      </c>
      <c r="T133" s="129">
        <v>0</v>
      </c>
      <c r="U133" s="129">
        <v>0</v>
      </c>
      <c r="V133" s="138">
        <v>246.48</v>
      </c>
      <c r="W133" s="129">
        <v>0</v>
      </c>
      <c r="X133" s="78"/>
      <c r="Y133" s="77">
        <f t="shared" si="7"/>
        <v>0</v>
      </c>
      <c r="Z133" s="77"/>
      <c r="AA133" s="78"/>
      <c r="AB133" s="78"/>
      <c r="AC133" s="78"/>
      <c r="AD133" s="78"/>
      <c r="AE133" s="78"/>
    </row>
    <row r="134" spans="1:31" s="20" customFormat="1" ht="58.5" customHeight="1">
      <c r="A134" s="78"/>
      <c r="B134" s="103">
        <v>111</v>
      </c>
      <c r="C134" s="104">
        <v>89</v>
      </c>
      <c r="D134" s="136" t="s">
        <v>330</v>
      </c>
      <c r="E134" s="128" t="s">
        <v>83</v>
      </c>
      <c r="F134" s="131">
        <v>1873.1999999999998</v>
      </c>
      <c r="G134" s="132" t="s">
        <v>26</v>
      </c>
      <c r="H134" s="131">
        <v>218.75</v>
      </c>
      <c r="I134" s="131">
        <v>1208.0999999999999</v>
      </c>
      <c r="J134" s="131">
        <v>0</v>
      </c>
      <c r="K134" s="131">
        <v>0</v>
      </c>
      <c r="L134" s="131">
        <v>0</v>
      </c>
      <c r="M134" s="131">
        <v>0</v>
      </c>
      <c r="N134" s="131">
        <v>0</v>
      </c>
      <c r="O134" s="131">
        <v>0</v>
      </c>
      <c r="P134" s="131">
        <v>0</v>
      </c>
      <c r="Q134" s="133">
        <v>0</v>
      </c>
      <c r="R134" s="133">
        <v>0</v>
      </c>
      <c r="S134" s="133">
        <v>0</v>
      </c>
      <c r="T134" s="133">
        <v>0</v>
      </c>
      <c r="U134" s="133">
        <v>0</v>
      </c>
      <c r="V134" s="137">
        <v>0</v>
      </c>
      <c r="W134" s="133">
        <v>0</v>
      </c>
      <c r="X134" s="78"/>
      <c r="Y134" s="220">
        <f t="shared" si="7"/>
        <v>0</v>
      </c>
      <c r="Z134" s="77"/>
      <c r="AA134" s="78"/>
      <c r="AB134" s="78"/>
      <c r="AC134" s="78"/>
      <c r="AD134" s="78"/>
      <c r="AE134" s="78"/>
    </row>
    <row r="135" spans="1:31" s="20" customFormat="1" ht="58.5" customHeight="1">
      <c r="A135" s="78"/>
      <c r="B135" s="105">
        <v>112</v>
      </c>
      <c r="C135" s="106">
        <v>90</v>
      </c>
      <c r="D135" s="134" t="s">
        <v>131</v>
      </c>
      <c r="E135" s="135" t="s">
        <v>83</v>
      </c>
      <c r="F135" s="129">
        <v>2142</v>
      </c>
      <c r="G135" s="130" t="s">
        <v>26</v>
      </c>
      <c r="H135" s="129">
        <v>250</v>
      </c>
      <c r="I135" s="129">
        <v>1050.2</v>
      </c>
      <c r="J135" s="129">
        <v>0</v>
      </c>
      <c r="K135" s="129">
        <v>0</v>
      </c>
      <c r="L135" s="129">
        <v>0</v>
      </c>
      <c r="M135" s="129">
        <v>0</v>
      </c>
      <c r="N135" s="129">
        <v>0</v>
      </c>
      <c r="O135" s="129">
        <v>0</v>
      </c>
      <c r="P135" s="129">
        <v>50</v>
      </c>
      <c r="Q135" s="129">
        <v>0</v>
      </c>
      <c r="R135" s="129">
        <v>0</v>
      </c>
      <c r="S135" s="129">
        <v>0</v>
      </c>
      <c r="T135" s="129">
        <v>0</v>
      </c>
      <c r="U135" s="129">
        <v>0</v>
      </c>
      <c r="V135" s="138">
        <v>328.7</v>
      </c>
      <c r="W135" s="129">
        <v>0</v>
      </c>
      <c r="X135" s="78"/>
      <c r="Y135" s="77">
        <f t="shared" si="7"/>
        <v>0</v>
      </c>
      <c r="Z135" s="77"/>
      <c r="AA135" s="226"/>
      <c r="AB135" s="78"/>
      <c r="AC135" s="78"/>
      <c r="AD135" s="78"/>
      <c r="AE135" s="78"/>
    </row>
    <row r="136" spans="1:31" s="20" customFormat="1" ht="58.5" customHeight="1">
      <c r="A136" s="78"/>
      <c r="B136" s="103">
        <v>113</v>
      </c>
      <c r="C136" s="104">
        <v>91</v>
      </c>
      <c r="D136" s="136" t="s">
        <v>276</v>
      </c>
      <c r="E136" s="128" t="s">
        <v>83</v>
      </c>
      <c r="F136" s="131">
        <v>1873.1999999999998</v>
      </c>
      <c r="G136" s="132" t="s">
        <v>26</v>
      </c>
      <c r="H136" s="131">
        <v>218.75</v>
      </c>
      <c r="I136" s="131">
        <v>920.53</v>
      </c>
      <c r="J136" s="131">
        <v>0</v>
      </c>
      <c r="K136" s="131">
        <v>0</v>
      </c>
      <c r="L136" s="131">
        <v>0</v>
      </c>
      <c r="M136" s="131">
        <v>0</v>
      </c>
      <c r="N136" s="131">
        <v>0</v>
      </c>
      <c r="O136" s="131">
        <v>0</v>
      </c>
      <c r="P136" s="131">
        <v>0</v>
      </c>
      <c r="Q136" s="133">
        <v>0</v>
      </c>
      <c r="R136" s="133">
        <v>0</v>
      </c>
      <c r="S136" s="133">
        <v>0</v>
      </c>
      <c r="T136" s="133">
        <v>0</v>
      </c>
      <c r="U136" s="133">
        <v>0</v>
      </c>
      <c r="V136" s="137">
        <v>287.57</v>
      </c>
      <c r="W136" s="133">
        <v>0</v>
      </c>
      <c r="X136" s="78"/>
      <c r="Y136" s="220">
        <f t="shared" si="7"/>
        <v>0</v>
      </c>
      <c r="Z136" s="77"/>
      <c r="AA136" s="226"/>
      <c r="AB136" s="227"/>
      <c r="AC136" s="78"/>
      <c r="AD136" s="78"/>
      <c r="AE136" s="78"/>
    </row>
    <row r="137" spans="1:31" s="20" customFormat="1" ht="27" hidden="1" customHeight="1">
      <c r="A137" s="78"/>
      <c r="B137" s="198"/>
      <c r="C137" s="198"/>
      <c r="D137" s="199"/>
      <c r="E137" s="183" t="s">
        <v>354</v>
      </c>
      <c r="F137" s="181">
        <f>SUM(F46:F136)</f>
        <v>188714.69999999998</v>
      </c>
      <c r="G137" s="181">
        <f t="shared" ref="G137:W137" si="10">SUM(G46:G136)</f>
        <v>0</v>
      </c>
      <c r="H137" s="181">
        <f t="shared" si="10"/>
        <v>20756.25</v>
      </c>
      <c r="I137" s="181">
        <f t="shared" si="10"/>
        <v>96713.169999999911</v>
      </c>
      <c r="J137" s="181">
        <f t="shared" si="10"/>
        <v>0</v>
      </c>
      <c r="K137" s="181">
        <f t="shared" si="10"/>
        <v>0</v>
      </c>
      <c r="L137" s="181">
        <f t="shared" si="10"/>
        <v>0</v>
      </c>
      <c r="M137" s="181">
        <f t="shared" si="10"/>
        <v>0</v>
      </c>
      <c r="N137" s="181">
        <f t="shared" si="10"/>
        <v>0</v>
      </c>
      <c r="O137" s="181">
        <f t="shared" si="10"/>
        <v>0</v>
      </c>
      <c r="P137" s="181">
        <f t="shared" si="10"/>
        <v>2365.6400000000003</v>
      </c>
      <c r="Q137" s="181">
        <f t="shared" si="10"/>
        <v>0</v>
      </c>
      <c r="R137" s="181">
        <f t="shared" si="10"/>
        <v>0</v>
      </c>
      <c r="S137" s="209"/>
      <c r="T137" s="181">
        <f t="shared" si="10"/>
        <v>0</v>
      </c>
      <c r="U137" s="181">
        <f t="shared" si="10"/>
        <v>0</v>
      </c>
      <c r="V137" s="181">
        <f t="shared" si="10"/>
        <v>24135.739999999994</v>
      </c>
      <c r="W137" s="181">
        <f t="shared" si="10"/>
        <v>0</v>
      </c>
      <c r="X137" s="159"/>
      <c r="Y137" s="158"/>
      <c r="Z137" s="159"/>
      <c r="AA137" s="159"/>
      <c r="AB137" s="78"/>
      <c r="AC137" s="78"/>
      <c r="AD137" s="78"/>
      <c r="AE137" s="78"/>
    </row>
    <row r="138" spans="1:31" s="20" customFormat="1" ht="27" hidden="1" customHeight="1">
      <c r="A138" s="78"/>
      <c r="B138" s="198"/>
      <c r="C138" s="198"/>
      <c r="D138" s="199"/>
      <c r="E138" s="183" t="s">
        <v>355</v>
      </c>
      <c r="F138" s="181">
        <f>SUM(F137:W137)-S137</f>
        <v>332685.49999999988</v>
      </c>
      <c r="G138" s="180"/>
      <c r="H138" s="218"/>
      <c r="I138" s="197"/>
      <c r="J138" s="197"/>
      <c r="K138" s="197"/>
      <c r="L138" s="197"/>
      <c r="M138" s="197"/>
      <c r="N138" s="197"/>
      <c r="O138" s="197"/>
      <c r="P138" s="197"/>
      <c r="Q138" s="197"/>
      <c r="R138" s="197"/>
      <c r="S138" s="197"/>
      <c r="T138" s="197"/>
      <c r="U138" s="197"/>
      <c r="V138" s="197"/>
      <c r="W138" s="207"/>
      <c r="X138" s="159"/>
      <c r="Y138" s="158"/>
      <c r="Z138" s="159"/>
      <c r="AA138" s="159"/>
      <c r="AB138" s="78"/>
      <c r="AC138" s="78"/>
      <c r="AD138" s="78"/>
      <c r="AE138" s="78"/>
    </row>
    <row r="139" spans="1:31" s="20" customFormat="1" ht="3.75" customHeight="1">
      <c r="A139" s="78"/>
      <c r="B139" s="198"/>
      <c r="C139" s="198"/>
      <c r="D139" s="199"/>
      <c r="E139" s="158"/>
      <c r="F139" s="158"/>
      <c r="G139" s="180"/>
      <c r="H139" s="197"/>
      <c r="I139" s="197"/>
      <c r="J139" s="197"/>
      <c r="K139" s="197"/>
      <c r="L139" s="197"/>
      <c r="M139" s="197"/>
      <c r="N139" s="197"/>
      <c r="O139" s="197"/>
      <c r="P139" s="197"/>
      <c r="Q139" s="197"/>
      <c r="R139" s="197"/>
      <c r="S139" s="197"/>
      <c r="T139" s="197"/>
      <c r="U139" s="197"/>
      <c r="V139" s="197"/>
      <c r="W139" s="163"/>
      <c r="X139" s="159"/>
      <c r="Y139" s="158"/>
      <c r="Z139" s="159"/>
      <c r="AA139" s="159"/>
      <c r="AB139" s="78"/>
      <c r="AC139" s="78"/>
      <c r="AD139" s="78"/>
      <c r="AE139" s="78"/>
    </row>
    <row r="140" spans="1:31" ht="45.75">
      <c r="B140" s="266" t="s">
        <v>161</v>
      </c>
      <c r="C140" s="266"/>
      <c r="D140" s="266"/>
      <c r="E140" s="266"/>
      <c r="F140" s="266"/>
      <c r="G140" s="266"/>
      <c r="H140" s="266"/>
      <c r="I140" s="266"/>
      <c r="J140" s="266"/>
      <c r="K140" s="266"/>
      <c r="L140" s="266"/>
      <c r="M140" s="266"/>
      <c r="N140" s="266"/>
      <c r="O140" s="266"/>
      <c r="P140" s="266"/>
      <c r="Q140" s="266"/>
      <c r="R140" s="266"/>
      <c r="S140" s="266"/>
      <c r="T140" s="266"/>
      <c r="U140" s="266"/>
      <c r="V140" s="266"/>
      <c r="W140" s="266"/>
      <c r="Y140" s="156"/>
    </row>
    <row r="141" spans="1:31" s="20" customFormat="1" ht="68.25" customHeight="1">
      <c r="A141" s="78"/>
      <c r="B141" s="210">
        <v>114</v>
      </c>
      <c r="C141" s="211">
        <v>1</v>
      </c>
      <c r="D141" s="212" t="s">
        <v>174</v>
      </c>
      <c r="E141" s="213" t="s">
        <v>171</v>
      </c>
      <c r="F141" s="214">
        <v>4000</v>
      </c>
      <c r="G141" s="215" t="s">
        <v>26</v>
      </c>
      <c r="H141" s="216" t="s">
        <v>26</v>
      </c>
      <c r="I141" s="216" t="s">
        <v>26</v>
      </c>
      <c r="J141" s="216" t="s">
        <v>26</v>
      </c>
      <c r="K141" s="216" t="s">
        <v>26</v>
      </c>
      <c r="L141" s="216" t="s">
        <v>26</v>
      </c>
      <c r="M141" s="216" t="s">
        <v>26</v>
      </c>
      <c r="N141" s="216" t="s">
        <v>26</v>
      </c>
      <c r="O141" s="216" t="s">
        <v>26</v>
      </c>
      <c r="P141" s="216" t="s">
        <v>26</v>
      </c>
      <c r="Q141" s="216" t="s">
        <v>26</v>
      </c>
      <c r="R141" s="216" t="s">
        <v>26</v>
      </c>
      <c r="S141" s="216">
        <v>0</v>
      </c>
      <c r="T141" s="216" t="s">
        <v>26</v>
      </c>
      <c r="U141" s="216" t="s">
        <v>26</v>
      </c>
      <c r="V141" s="216" t="s">
        <v>26</v>
      </c>
      <c r="W141" s="216" t="s">
        <v>26</v>
      </c>
      <c r="X141" s="78"/>
      <c r="Y141" s="78"/>
      <c r="Z141" s="78"/>
      <c r="AA141" s="78"/>
      <c r="AB141" s="78"/>
      <c r="AC141" s="78"/>
      <c r="AD141" s="78"/>
      <c r="AE141" s="78"/>
    </row>
    <row r="142" spans="1:31" s="20" customFormat="1" ht="68.25" customHeight="1">
      <c r="A142" s="78"/>
      <c r="B142" s="107">
        <v>115</v>
      </c>
      <c r="C142" s="108">
        <v>2</v>
      </c>
      <c r="D142" s="109" t="s">
        <v>170</v>
      </c>
      <c r="E142" s="110" t="s">
        <v>171</v>
      </c>
      <c r="F142" s="111">
        <v>4000</v>
      </c>
      <c r="G142" s="112" t="s">
        <v>26</v>
      </c>
      <c r="H142" s="113" t="s">
        <v>26</v>
      </c>
      <c r="I142" s="113" t="s">
        <v>26</v>
      </c>
      <c r="J142" s="113" t="s">
        <v>26</v>
      </c>
      <c r="K142" s="113" t="s">
        <v>26</v>
      </c>
      <c r="L142" s="113" t="s">
        <v>26</v>
      </c>
      <c r="M142" s="113" t="s">
        <v>26</v>
      </c>
      <c r="N142" s="113" t="s">
        <v>26</v>
      </c>
      <c r="O142" s="113" t="s">
        <v>26</v>
      </c>
      <c r="P142" s="113" t="s">
        <v>26</v>
      </c>
      <c r="Q142" s="113" t="s">
        <v>26</v>
      </c>
      <c r="R142" s="113" t="s">
        <v>26</v>
      </c>
      <c r="S142" s="113">
        <v>0</v>
      </c>
      <c r="T142" s="113" t="s">
        <v>26</v>
      </c>
      <c r="U142" s="113" t="s">
        <v>26</v>
      </c>
      <c r="V142" s="113" t="s">
        <v>26</v>
      </c>
      <c r="W142" s="113" t="s">
        <v>26</v>
      </c>
      <c r="X142" s="78"/>
      <c r="Y142" s="78"/>
      <c r="Z142" s="78"/>
      <c r="AA142" s="78"/>
      <c r="AB142" s="78"/>
      <c r="AC142" s="78"/>
      <c r="AD142" s="78"/>
      <c r="AE142" s="78"/>
    </row>
    <row r="143" spans="1:31" s="20" customFormat="1" ht="68.25" customHeight="1">
      <c r="A143" s="78"/>
      <c r="B143" s="210">
        <v>116</v>
      </c>
      <c r="C143" s="211">
        <v>3</v>
      </c>
      <c r="D143" s="212" t="s">
        <v>172</v>
      </c>
      <c r="E143" s="213" t="s">
        <v>173</v>
      </c>
      <c r="F143" s="214">
        <v>4000</v>
      </c>
      <c r="G143" s="215" t="s">
        <v>26</v>
      </c>
      <c r="H143" s="216" t="s">
        <v>26</v>
      </c>
      <c r="I143" s="216" t="s">
        <v>26</v>
      </c>
      <c r="J143" s="216" t="s">
        <v>26</v>
      </c>
      <c r="K143" s="216" t="s">
        <v>26</v>
      </c>
      <c r="L143" s="216" t="s">
        <v>26</v>
      </c>
      <c r="M143" s="216" t="s">
        <v>26</v>
      </c>
      <c r="N143" s="216" t="s">
        <v>26</v>
      </c>
      <c r="O143" s="216" t="s">
        <v>26</v>
      </c>
      <c r="P143" s="216" t="s">
        <v>26</v>
      </c>
      <c r="Q143" s="216" t="s">
        <v>26</v>
      </c>
      <c r="R143" s="216" t="s">
        <v>26</v>
      </c>
      <c r="S143" s="216">
        <v>0</v>
      </c>
      <c r="T143" s="216" t="s">
        <v>26</v>
      </c>
      <c r="U143" s="216" t="s">
        <v>26</v>
      </c>
      <c r="V143" s="216" t="s">
        <v>26</v>
      </c>
      <c r="W143" s="216" t="s">
        <v>26</v>
      </c>
      <c r="X143" s="78"/>
      <c r="Y143" s="78"/>
      <c r="Z143" s="78"/>
      <c r="AA143" s="78"/>
      <c r="AB143" s="78"/>
      <c r="AC143" s="78"/>
      <c r="AD143" s="78"/>
      <c r="AE143" s="78"/>
    </row>
    <row r="144" spans="1:31" s="20" customFormat="1" ht="68.25" customHeight="1">
      <c r="A144" s="78"/>
      <c r="B144" s="107">
        <v>117</v>
      </c>
      <c r="C144" s="108">
        <v>4</v>
      </c>
      <c r="D144" s="109" t="s">
        <v>164</v>
      </c>
      <c r="E144" s="110" t="s">
        <v>165</v>
      </c>
      <c r="F144" s="111">
        <v>8000</v>
      </c>
      <c r="G144" s="112" t="s">
        <v>26</v>
      </c>
      <c r="H144" s="113" t="s">
        <v>26</v>
      </c>
      <c r="I144" s="113" t="s">
        <v>26</v>
      </c>
      <c r="J144" s="113" t="s">
        <v>26</v>
      </c>
      <c r="K144" s="113" t="s">
        <v>26</v>
      </c>
      <c r="L144" s="113" t="s">
        <v>26</v>
      </c>
      <c r="M144" s="113" t="s">
        <v>26</v>
      </c>
      <c r="N144" s="113" t="s">
        <v>26</v>
      </c>
      <c r="O144" s="113" t="s">
        <v>26</v>
      </c>
      <c r="P144" s="113" t="s">
        <v>26</v>
      </c>
      <c r="Q144" s="113" t="s">
        <v>26</v>
      </c>
      <c r="R144" s="113" t="s">
        <v>26</v>
      </c>
      <c r="S144" s="113">
        <v>0</v>
      </c>
      <c r="T144" s="113" t="s">
        <v>26</v>
      </c>
      <c r="U144" s="113" t="s">
        <v>26</v>
      </c>
      <c r="V144" s="113" t="s">
        <v>26</v>
      </c>
      <c r="W144" s="113" t="s">
        <v>26</v>
      </c>
      <c r="X144" s="78"/>
      <c r="Y144" s="78"/>
      <c r="Z144" s="78"/>
      <c r="AA144" s="78"/>
      <c r="AB144" s="78"/>
      <c r="AC144" s="78"/>
      <c r="AD144" s="78"/>
      <c r="AE144" s="78"/>
    </row>
    <row r="145" spans="1:31" s="20" customFormat="1" ht="68.25" customHeight="1">
      <c r="A145" s="78"/>
      <c r="B145" s="210">
        <v>118</v>
      </c>
      <c r="C145" s="211">
        <v>5</v>
      </c>
      <c r="D145" s="212" t="s">
        <v>183</v>
      </c>
      <c r="E145" s="213" t="s">
        <v>171</v>
      </c>
      <c r="F145" s="214">
        <v>9000</v>
      </c>
      <c r="G145" s="215" t="s">
        <v>26</v>
      </c>
      <c r="H145" s="216" t="s">
        <v>26</v>
      </c>
      <c r="I145" s="216" t="s">
        <v>26</v>
      </c>
      <c r="J145" s="216" t="s">
        <v>26</v>
      </c>
      <c r="K145" s="216" t="s">
        <v>26</v>
      </c>
      <c r="L145" s="216" t="s">
        <v>26</v>
      </c>
      <c r="M145" s="216" t="s">
        <v>26</v>
      </c>
      <c r="N145" s="216" t="s">
        <v>26</v>
      </c>
      <c r="O145" s="216" t="s">
        <v>26</v>
      </c>
      <c r="P145" s="216" t="s">
        <v>26</v>
      </c>
      <c r="Q145" s="216" t="s">
        <v>26</v>
      </c>
      <c r="R145" s="216" t="s">
        <v>26</v>
      </c>
      <c r="S145" s="216">
        <v>0</v>
      </c>
      <c r="T145" s="216" t="s">
        <v>26</v>
      </c>
      <c r="U145" s="216" t="s">
        <v>26</v>
      </c>
      <c r="V145" s="216" t="s">
        <v>26</v>
      </c>
      <c r="W145" s="216" t="s">
        <v>26</v>
      </c>
      <c r="X145" s="78"/>
      <c r="Y145" s="78"/>
      <c r="Z145" s="78"/>
      <c r="AA145" s="78"/>
      <c r="AB145" s="78"/>
      <c r="AC145" s="78"/>
      <c r="AD145" s="78"/>
      <c r="AE145" s="78"/>
    </row>
    <row r="146" spans="1:31" s="20" customFormat="1" ht="68.25" customHeight="1">
      <c r="A146" s="78"/>
      <c r="B146" s="107">
        <v>119</v>
      </c>
      <c r="C146" s="108">
        <v>6</v>
      </c>
      <c r="D146" s="109" t="str">
        <f>PROPER("EDSON GUSTAVO ALDANA GIRÓN")</f>
        <v>Edson Gustavo Aldana Girón</v>
      </c>
      <c r="E146" s="110" t="s">
        <v>171</v>
      </c>
      <c r="F146" s="111">
        <v>7630</v>
      </c>
      <c r="G146" s="112" t="s">
        <v>26</v>
      </c>
      <c r="H146" s="113" t="s">
        <v>26</v>
      </c>
      <c r="I146" s="113" t="s">
        <v>26</v>
      </c>
      <c r="J146" s="113" t="s">
        <v>26</v>
      </c>
      <c r="K146" s="113" t="s">
        <v>26</v>
      </c>
      <c r="L146" s="113" t="s">
        <v>26</v>
      </c>
      <c r="M146" s="113" t="s">
        <v>26</v>
      </c>
      <c r="N146" s="113" t="s">
        <v>26</v>
      </c>
      <c r="O146" s="113" t="s">
        <v>26</v>
      </c>
      <c r="P146" s="113" t="s">
        <v>26</v>
      </c>
      <c r="Q146" s="113" t="s">
        <v>26</v>
      </c>
      <c r="R146" s="113" t="s">
        <v>26</v>
      </c>
      <c r="S146" s="113">
        <v>0</v>
      </c>
      <c r="T146" s="113" t="s">
        <v>26</v>
      </c>
      <c r="U146" s="113" t="s">
        <v>26</v>
      </c>
      <c r="V146" s="113" t="s">
        <v>26</v>
      </c>
      <c r="W146" s="113" t="s">
        <v>26</v>
      </c>
      <c r="X146" s="78"/>
      <c r="Y146" s="78"/>
      <c r="Z146" s="78"/>
      <c r="AA146" s="78"/>
      <c r="AB146" s="78"/>
      <c r="AC146" s="78"/>
      <c r="AD146" s="78"/>
      <c r="AE146" s="78"/>
    </row>
    <row r="147" spans="1:31" s="20" customFormat="1" ht="68.25" customHeight="1">
      <c r="A147" s="78"/>
      <c r="B147" s="210">
        <v>120</v>
      </c>
      <c r="C147" s="211">
        <v>7</v>
      </c>
      <c r="D147" s="212" t="s">
        <v>266</v>
      </c>
      <c r="E147" s="213" t="s">
        <v>167</v>
      </c>
      <c r="F147" s="214">
        <v>15000</v>
      </c>
      <c r="G147" s="215" t="s">
        <v>26</v>
      </c>
      <c r="H147" s="216" t="s">
        <v>26</v>
      </c>
      <c r="I147" s="216" t="s">
        <v>26</v>
      </c>
      <c r="J147" s="216" t="s">
        <v>26</v>
      </c>
      <c r="K147" s="216" t="s">
        <v>26</v>
      </c>
      <c r="L147" s="216" t="s">
        <v>26</v>
      </c>
      <c r="M147" s="216" t="s">
        <v>26</v>
      </c>
      <c r="N147" s="216" t="s">
        <v>26</v>
      </c>
      <c r="O147" s="216" t="s">
        <v>26</v>
      </c>
      <c r="P147" s="216" t="s">
        <v>26</v>
      </c>
      <c r="Q147" s="216" t="s">
        <v>26</v>
      </c>
      <c r="R147" s="216" t="s">
        <v>26</v>
      </c>
      <c r="S147" s="216">
        <v>0</v>
      </c>
      <c r="T147" s="216" t="s">
        <v>26</v>
      </c>
      <c r="U147" s="216" t="s">
        <v>26</v>
      </c>
      <c r="V147" s="216" t="s">
        <v>26</v>
      </c>
      <c r="W147" s="216" t="s">
        <v>26</v>
      </c>
      <c r="X147" s="78"/>
      <c r="Y147" s="78"/>
      <c r="Z147" s="78"/>
      <c r="AA147" s="78"/>
      <c r="AB147" s="78"/>
      <c r="AC147" s="78"/>
      <c r="AD147" s="78"/>
      <c r="AE147" s="78"/>
    </row>
    <row r="148" spans="1:31" s="20" customFormat="1" ht="68.25" customHeight="1">
      <c r="A148" s="78"/>
      <c r="B148" s="107">
        <v>121</v>
      </c>
      <c r="C148" s="108">
        <v>8</v>
      </c>
      <c r="D148" s="109" t="s">
        <v>267</v>
      </c>
      <c r="E148" s="110" t="s">
        <v>171</v>
      </c>
      <c r="F148" s="111">
        <v>5000</v>
      </c>
      <c r="G148" s="112" t="s">
        <v>26</v>
      </c>
      <c r="H148" s="113" t="s">
        <v>26</v>
      </c>
      <c r="I148" s="113" t="s">
        <v>26</v>
      </c>
      <c r="J148" s="113" t="s">
        <v>26</v>
      </c>
      <c r="K148" s="113" t="s">
        <v>26</v>
      </c>
      <c r="L148" s="113" t="s">
        <v>26</v>
      </c>
      <c r="M148" s="113" t="s">
        <v>26</v>
      </c>
      <c r="N148" s="113" t="s">
        <v>26</v>
      </c>
      <c r="O148" s="113" t="s">
        <v>26</v>
      </c>
      <c r="P148" s="113" t="s">
        <v>26</v>
      </c>
      <c r="Q148" s="113" t="s">
        <v>26</v>
      </c>
      <c r="R148" s="113" t="s">
        <v>26</v>
      </c>
      <c r="S148" s="113">
        <v>0</v>
      </c>
      <c r="T148" s="113" t="s">
        <v>26</v>
      </c>
      <c r="U148" s="113" t="s">
        <v>26</v>
      </c>
      <c r="V148" s="113" t="s">
        <v>26</v>
      </c>
      <c r="W148" s="113" t="s">
        <v>26</v>
      </c>
      <c r="X148" s="78"/>
      <c r="Y148" s="78"/>
      <c r="Z148" s="78"/>
      <c r="AA148" s="78"/>
      <c r="AB148" s="78"/>
      <c r="AC148" s="78"/>
      <c r="AD148" s="78"/>
      <c r="AE148" s="78"/>
    </row>
    <row r="149" spans="1:31" s="20" customFormat="1" ht="68.25" customHeight="1">
      <c r="A149" s="78"/>
      <c r="B149" s="210">
        <v>122</v>
      </c>
      <c r="C149" s="211">
        <v>9</v>
      </c>
      <c r="D149" s="212" t="s">
        <v>268</v>
      </c>
      <c r="E149" s="213" t="s">
        <v>171</v>
      </c>
      <c r="F149" s="214">
        <v>5000</v>
      </c>
      <c r="G149" s="215" t="s">
        <v>26</v>
      </c>
      <c r="H149" s="216" t="s">
        <v>26</v>
      </c>
      <c r="I149" s="216" t="s">
        <v>26</v>
      </c>
      <c r="J149" s="216" t="s">
        <v>26</v>
      </c>
      <c r="K149" s="216" t="s">
        <v>26</v>
      </c>
      <c r="L149" s="216" t="s">
        <v>26</v>
      </c>
      <c r="M149" s="216" t="s">
        <v>26</v>
      </c>
      <c r="N149" s="216" t="s">
        <v>26</v>
      </c>
      <c r="O149" s="216" t="s">
        <v>26</v>
      </c>
      <c r="P149" s="216" t="s">
        <v>26</v>
      </c>
      <c r="Q149" s="216" t="s">
        <v>26</v>
      </c>
      <c r="R149" s="216" t="s">
        <v>26</v>
      </c>
      <c r="S149" s="216">
        <v>0</v>
      </c>
      <c r="T149" s="216" t="s">
        <v>26</v>
      </c>
      <c r="U149" s="216" t="s">
        <v>26</v>
      </c>
      <c r="V149" s="216" t="s">
        <v>26</v>
      </c>
      <c r="W149" s="216" t="s">
        <v>26</v>
      </c>
      <c r="X149" s="78"/>
      <c r="Y149" s="78"/>
      <c r="Z149" s="78"/>
      <c r="AA149" s="78"/>
      <c r="AB149" s="78"/>
      <c r="AC149" s="78"/>
      <c r="AD149" s="78"/>
      <c r="AE149" s="78"/>
    </row>
    <row r="150" spans="1:31" s="20" customFormat="1" ht="68.25" customHeight="1">
      <c r="A150" s="78"/>
      <c r="B150" s="107">
        <v>123</v>
      </c>
      <c r="C150" s="108">
        <v>10</v>
      </c>
      <c r="D150" s="109" t="str">
        <f>PROPER("EDWIN ROBERTO ALVARADO DE LOS ANGELES")</f>
        <v>Edwin Roberto Alvarado De Los Angeles</v>
      </c>
      <c r="E150" s="110" t="s">
        <v>171</v>
      </c>
      <c r="F150" s="111">
        <v>4000</v>
      </c>
      <c r="G150" s="112" t="s">
        <v>26</v>
      </c>
      <c r="H150" s="113" t="s">
        <v>26</v>
      </c>
      <c r="I150" s="113" t="s">
        <v>26</v>
      </c>
      <c r="J150" s="113" t="s">
        <v>26</v>
      </c>
      <c r="K150" s="113" t="s">
        <v>26</v>
      </c>
      <c r="L150" s="113" t="s">
        <v>26</v>
      </c>
      <c r="M150" s="113" t="s">
        <v>26</v>
      </c>
      <c r="N150" s="113" t="s">
        <v>26</v>
      </c>
      <c r="O150" s="113" t="s">
        <v>26</v>
      </c>
      <c r="P150" s="113" t="s">
        <v>26</v>
      </c>
      <c r="Q150" s="113" t="s">
        <v>26</v>
      </c>
      <c r="R150" s="113" t="s">
        <v>26</v>
      </c>
      <c r="S150" s="113">
        <v>0</v>
      </c>
      <c r="T150" s="113" t="s">
        <v>26</v>
      </c>
      <c r="U150" s="113" t="s">
        <v>26</v>
      </c>
      <c r="V150" s="113" t="s">
        <v>26</v>
      </c>
      <c r="W150" s="113" t="s">
        <v>26</v>
      </c>
      <c r="X150" s="78"/>
      <c r="Y150" s="78"/>
      <c r="Z150" s="78"/>
      <c r="AA150" s="78"/>
      <c r="AB150" s="78"/>
      <c r="AC150" s="78"/>
      <c r="AD150" s="78"/>
      <c r="AE150" s="78"/>
    </row>
    <row r="151" spans="1:31" s="20" customFormat="1" ht="68.25" customHeight="1">
      <c r="A151" s="78"/>
      <c r="B151" s="210">
        <v>124</v>
      </c>
      <c r="C151" s="211">
        <v>11</v>
      </c>
      <c r="D151" s="212" t="s">
        <v>294</v>
      </c>
      <c r="E151" s="213" t="s">
        <v>171</v>
      </c>
      <c r="F151" s="214">
        <v>4500</v>
      </c>
      <c r="G151" s="215" t="s">
        <v>26</v>
      </c>
      <c r="H151" s="216" t="s">
        <v>26</v>
      </c>
      <c r="I151" s="216" t="s">
        <v>26</v>
      </c>
      <c r="J151" s="216" t="s">
        <v>26</v>
      </c>
      <c r="K151" s="216" t="s">
        <v>26</v>
      </c>
      <c r="L151" s="216" t="s">
        <v>26</v>
      </c>
      <c r="M151" s="216" t="s">
        <v>26</v>
      </c>
      <c r="N151" s="216" t="s">
        <v>26</v>
      </c>
      <c r="O151" s="216" t="s">
        <v>26</v>
      </c>
      <c r="P151" s="216" t="s">
        <v>26</v>
      </c>
      <c r="Q151" s="216" t="s">
        <v>26</v>
      </c>
      <c r="R151" s="216" t="s">
        <v>26</v>
      </c>
      <c r="S151" s="216">
        <v>0</v>
      </c>
      <c r="T151" s="216" t="s">
        <v>26</v>
      </c>
      <c r="U151" s="216" t="s">
        <v>26</v>
      </c>
      <c r="V151" s="216" t="s">
        <v>26</v>
      </c>
      <c r="W151" s="216" t="s">
        <v>26</v>
      </c>
      <c r="X151" s="78"/>
      <c r="Y151" s="78"/>
      <c r="Z151" s="78"/>
      <c r="AA151" s="78"/>
      <c r="AB151" s="78"/>
      <c r="AC151" s="78"/>
      <c r="AD151" s="78"/>
      <c r="AE151" s="78"/>
    </row>
    <row r="152" spans="1:31" s="20" customFormat="1" ht="68.25" customHeight="1">
      <c r="A152" s="78"/>
      <c r="B152" s="107">
        <v>125</v>
      </c>
      <c r="C152" s="108">
        <v>12</v>
      </c>
      <c r="D152" s="109" t="s">
        <v>295</v>
      </c>
      <c r="E152" s="110" t="s">
        <v>288</v>
      </c>
      <c r="F152" s="111">
        <v>8000</v>
      </c>
      <c r="G152" s="112" t="s">
        <v>26</v>
      </c>
      <c r="H152" s="113" t="s">
        <v>26</v>
      </c>
      <c r="I152" s="113" t="s">
        <v>26</v>
      </c>
      <c r="J152" s="113" t="s">
        <v>26</v>
      </c>
      <c r="K152" s="113" t="s">
        <v>26</v>
      </c>
      <c r="L152" s="113" t="s">
        <v>26</v>
      </c>
      <c r="M152" s="113" t="s">
        <v>26</v>
      </c>
      <c r="N152" s="113" t="s">
        <v>26</v>
      </c>
      <c r="O152" s="113" t="s">
        <v>26</v>
      </c>
      <c r="P152" s="113" t="s">
        <v>26</v>
      </c>
      <c r="Q152" s="113" t="s">
        <v>26</v>
      </c>
      <c r="R152" s="113" t="s">
        <v>26</v>
      </c>
      <c r="S152" s="113">
        <v>0</v>
      </c>
      <c r="T152" s="113" t="s">
        <v>26</v>
      </c>
      <c r="U152" s="113" t="s">
        <v>26</v>
      </c>
      <c r="V152" s="113" t="s">
        <v>26</v>
      </c>
      <c r="W152" s="113" t="s">
        <v>26</v>
      </c>
      <c r="X152" s="78"/>
      <c r="Y152" s="78"/>
      <c r="Z152" s="78"/>
      <c r="AA152" s="78"/>
      <c r="AB152" s="78"/>
      <c r="AC152" s="78"/>
      <c r="AD152" s="78"/>
      <c r="AE152" s="78"/>
    </row>
    <row r="153" spans="1:31" s="20" customFormat="1" ht="68.25" customHeight="1">
      <c r="A153" s="78"/>
      <c r="B153" s="210">
        <v>126</v>
      </c>
      <c r="C153" s="211">
        <v>13</v>
      </c>
      <c r="D153" s="212" t="s">
        <v>296</v>
      </c>
      <c r="E153" s="213" t="s">
        <v>171</v>
      </c>
      <c r="F153" s="214">
        <v>3500</v>
      </c>
      <c r="G153" s="215" t="s">
        <v>26</v>
      </c>
      <c r="H153" s="216" t="s">
        <v>26</v>
      </c>
      <c r="I153" s="216" t="s">
        <v>26</v>
      </c>
      <c r="J153" s="216" t="s">
        <v>26</v>
      </c>
      <c r="K153" s="216" t="s">
        <v>26</v>
      </c>
      <c r="L153" s="216" t="s">
        <v>26</v>
      </c>
      <c r="M153" s="216" t="s">
        <v>26</v>
      </c>
      <c r="N153" s="216" t="s">
        <v>26</v>
      </c>
      <c r="O153" s="216" t="s">
        <v>26</v>
      </c>
      <c r="P153" s="216" t="s">
        <v>26</v>
      </c>
      <c r="Q153" s="216" t="s">
        <v>26</v>
      </c>
      <c r="R153" s="216" t="s">
        <v>26</v>
      </c>
      <c r="S153" s="216">
        <v>0</v>
      </c>
      <c r="T153" s="216" t="s">
        <v>26</v>
      </c>
      <c r="U153" s="216" t="s">
        <v>26</v>
      </c>
      <c r="V153" s="216" t="s">
        <v>26</v>
      </c>
      <c r="W153" s="216" t="s">
        <v>26</v>
      </c>
      <c r="X153" s="78"/>
      <c r="Y153" s="78"/>
      <c r="Z153" s="78"/>
      <c r="AA153" s="78"/>
      <c r="AB153" s="78"/>
      <c r="AC153" s="78"/>
      <c r="AD153" s="78"/>
      <c r="AE153" s="78"/>
    </row>
    <row r="154" spans="1:31" s="20" customFormat="1" ht="68.25" customHeight="1">
      <c r="A154" s="78"/>
      <c r="B154" s="107">
        <v>127</v>
      </c>
      <c r="C154" s="108">
        <v>14</v>
      </c>
      <c r="D154" s="109" t="s">
        <v>160</v>
      </c>
      <c r="E154" s="110" t="s">
        <v>289</v>
      </c>
      <c r="F154" s="111">
        <v>6500</v>
      </c>
      <c r="G154" s="112" t="s">
        <v>26</v>
      </c>
      <c r="H154" s="113" t="s">
        <v>26</v>
      </c>
      <c r="I154" s="113" t="s">
        <v>26</v>
      </c>
      <c r="J154" s="113" t="s">
        <v>26</v>
      </c>
      <c r="K154" s="113" t="s">
        <v>26</v>
      </c>
      <c r="L154" s="113" t="s">
        <v>26</v>
      </c>
      <c r="M154" s="113" t="s">
        <v>26</v>
      </c>
      <c r="N154" s="113" t="s">
        <v>26</v>
      </c>
      <c r="O154" s="113" t="s">
        <v>26</v>
      </c>
      <c r="P154" s="113" t="s">
        <v>26</v>
      </c>
      <c r="Q154" s="113" t="s">
        <v>26</v>
      </c>
      <c r="R154" s="113" t="s">
        <v>26</v>
      </c>
      <c r="S154" s="113">
        <v>0</v>
      </c>
      <c r="T154" s="113" t="s">
        <v>26</v>
      </c>
      <c r="U154" s="113" t="s">
        <v>26</v>
      </c>
      <c r="V154" s="113" t="s">
        <v>26</v>
      </c>
      <c r="W154" s="113" t="s">
        <v>26</v>
      </c>
      <c r="X154" s="78"/>
      <c r="Y154" s="78"/>
      <c r="Z154" s="78"/>
      <c r="AA154" s="78"/>
      <c r="AB154" s="78"/>
      <c r="AC154" s="78"/>
      <c r="AD154" s="78"/>
      <c r="AE154" s="78"/>
    </row>
    <row r="155" spans="1:31" s="20" customFormat="1" ht="68.25" customHeight="1">
      <c r="A155" s="78"/>
      <c r="B155" s="210">
        <v>128</v>
      </c>
      <c r="C155" s="211">
        <v>15</v>
      </c>
      <c r="D155" s="212" t="s">
        <v>297</v>
      </c>
      <c r="E155" s="213" t="s">
        <v>290</v>
      </c>
      <c r="F155" s="214">
        <v>7000</v>
      </c>
      <c r="G155" s="215" t="s">
        <v>26</v>
      </c>
      <c r="H155" s="216" t="s">
        <v>26</v>
      </c>
      <c r="I155" s="216" t="s">
        <v>26</v>
      </c>
      <c r="J155" s="216" t="s">
        <v>26</v>
      </c>
      <c r="K155" s="216" t="s">
        <v>26</v>
      </c>
      <c r="L155" s="216" t="s">
        <v>26</v>
      </c>
      <c r="M155" s="216" t="s">
        <v>26</v>
      </c>
      <c r="N155" s="216" t="s">
        <v>26</v>
      </c>
      <c r="O155" s="216" t="s">
        <v>26</v>
      </c>
      <c r="P155" s="216" t="s">
        <v>26</v>
      </c>
      <c r="Q155" s="216" t="s">
        <v>26</v>
      </c>
      <c r="R155" s="216" t="s">
        <v>26</v>
      </c>
      <c r="S155" s="216">
        <v>0</v>
      </c>
      <c r="T155" s="216" t="s">
        <v>26</v>
      </c>
      <c r="U155" s="216" t="s">
        <v>26</v>
      </c>
      <c r="V155" s="216" t="s">
        <v>26</v>
      </c>
      <c r="W155" s="216" t="s">
        <v>26</v>
      </c>
      <c r="X155" s="78"/>
      <c r="Y155" s="78"/>
      <c r="Z155" s="78"/>
      <c r="AA155" s="78"/>
      <c r="AB155" s="78"/>
      <c r="AC155" s="78"/>
      <c r="AD155" s="78"/>
      <c r="AE155" s="78"/>
    </row>
    <row r="156" spans="1:31" s="20" customFormat="1" ht="68.25" customHeight="1">
      <c r="A156" s="78"/>
      <c r="B156" s="107">
        <v>129</v>
      </c>
      <c r="C156" s="108">
        <v>16</v>
      </c>
      <c r="D156" s="109" t="s">
        <v>298</v>
      </c>
      <c r="E156" s="110" t="s">
        <v>291</v>
      </c>
      <c r="F156" s="111">
        <v>12000</v>
      </c>
      <c r="G156" s="112" t="s">
        <v>26</v>
      </c>
      <c r="H156" s="113" t="s">
        <v>26</v>
      </c>
      <c r="I156" s="113" t="s">
        <v>26</v>
      </c>
      <c r="J156" s="113" t="s">
        <v>26</v>
      </c>
      <c r="K156" s="113" t="s">
        <v>26</v>
      </c>
      <c r="L156" s="113" t="s">
        <v>26</v>
      </c>
      <c r="M156" s="113" t="s">
        <v>26</v>
      </c>
      <c r="N156" s="113" t="s">
        <v>26</v>
      </c>
      <c r="O156" s="113" t="s">
        <v>26</v>
      </c>
      <c r="P156" s="113" t="s">
        <v>26</v>
      </c>
      <c r="Q156" s="113" t="s">
        <v>26</v>
      </c>
      <c r="R156" s="113" t="s">
        <v>26</v>
      </c>
      <c r="S156" s="113">
        <v>0</v>
      </c>
      <c r="T156" s="113" t="s">
        <v>26</v>
      </c>
      <c r="U156" s="113" t="s">
        <v>26</v>
      </c>
      <c r="V156" s="113" t="s">
        <v>26</v>
      </c>
      <c r="W156" s="113" t="s">
        <v>26</v>
      </c>
      <c r="X156" s="78"/>
      <c r="Y156" s="78"/>
      <c r="Z156" s="78"/>
      <c r="AA156" s="78"/>
      <c r="AB156" s="78"/>
      <c r="AC156" s="78"/>
      <c r="AD156" s="78"/>
      <c r="AE156" s="78"/>
    </row>
    <row r="157" spans="1:31" s="20" customFormat="1" ht="68.25" customHeight="1">
      <c r="A157" s="78"/>
      <c r="B157" s="210">
        <v>130</v>
      </c>
      <c r="C157" s="211">
        <v>17</v>
      </c>
      <c r="D157" s="212" t="s">
        <v>299</v>
      </c>
      <c r="E157" s="213" t="s">
        <v>289</v>
      </c>
      <c r="F157" s="214">
        <v>9500</v>
      </c>
      <c r="G157" s="215" t="s">
        <v>26</v>
      </c>
      <c r="H157" s="216" t="s">
        <v>26</v>
      </c>
      <c r="I157" s="216" t="s">
        <v>26</v>
      </c>
      <c r="J157" s="216" t="s">
        <v>26</v>
      </c>
      <c r="K157" s="216" t="s">
        <v>26</v>
      </c>
      <c r="L157" s="216" t="s">
        <v>26</v>
      </c>
      <c r="M157" s="216" t="s">
        <v>26</v>
      </c>
      <c r="N157" s="216" t="s">
        <v>26</v>
      </c>
      <c r="O157" s="216" t="s">
        <v>26</v>
      </c>
      <c r="P157" s="216" t="s">
        <v>26</v>
      </c>
      <c r="Q157" s="216" t="s">
        <v>26</v>
      </c>
      <c r="R157" s="216" t="s">
        <v>26</v>
      </c>
      <c r="S157" s="216">
        <v>0</v>
      </c>
      <c r="T157" s="216" t="s">
        <v>26</v>
      </c>
      <c r="U157" s="216" t="s">
        <v>26</v>
      </c>
      <c r="V157" s="216" t="s">
        <v>26</v>
      </c>
      <c r="W157" s="216" t="s">
        <v>26</v>
      </c>
      <c r="X157" s="78"/>
      <c r="Y157" s="78"/>
      <c r="Z157" s="78"/>
      <c r="AA157" s="78"/>
      <c r="AB157" s="78"/>
      <c r="AC157" s="78"/>
      <c r="AD157" s="78"/>
      <c r="AE157" s="78"/>
    </row>
    <row r="158" spans="1:31" s="20" customFormat="1" ht="68.25" customHeight="1">
      <c r="A158" s="78"/>
      <c r="B158" s="107">
        <v>131</v>
      </c>
      <c r="C158" s="108">
        <v>18</v>
      </c>
      <c r="D158" s="109" t="s">
        <v>300</v>
      </c>
      <c r="E158" s="110" t="s">
        <v>292</v>
      </c>
      <c r="F158" s="111">
        <v>15000</v>
      </c>
      <c r="G158" s="112" t="s">
        <v>26</v>
      </c>
      <c r="H158" s="113" t="s">
        <v>26</v>
      </c>
      <c r="I158" s="113" t="s">
        <v>26</v>
      </c>
      <c r="J158" s="113" t="s">
        <v>26</v>
      </c>
      <c r="K158" s="113" t="s">
        <v>26</v>
      </c>
      <c r="L158" s="113" t="s">
        <v>26</v>
      </c>
      <c r="M158" s="113" t="s">
        <v>26</v>
      </c>
      <c r="N158" s="113" t="s">
        <v>26</v>
      </c>
      <c r="O158" s="113" t="s">
        <v>26</v>
      </c>
      <c r="P158" s="113" t="s">
        <v>26</v>
      </c>
      <c r="Q158" s="113" t="s">
        <v>26</v>
      </c>
      <c r="R158" s="113" t="s">
        <v>26</v>
      </c>
      <c r="S158" s="113">
        <v>0</v>
      </c>
      <c r="T158" s="113" t="s">
        <v>26</v>
      </c>
      <c r="U158" s="113" t="s">
        <v>26</v>
      </c>
      <c r="V158" s="113" t="s">
        <v>26</v>
      </c>
      <c r="W158" s="113" t="s">
        <v>26</v>
      </c>
      <c r="X158" s="78"/>
      <c r="Y158" s="78"/>
      <c r="Z158" s="78"/>
      <c r="AA158" s="78"/>
      <c r="AB158" s="78"/>
      <c r="AC158" s="78"/>
      <c r="AD158" s="78"/>
      <c r="AE158" s="78"/>
    </row>
    <row r="159" spans="1:31" s="20" customFormat="1" ht="68.25" customHeight="1">
      <c r="A159" s="78"/>
      <c r="B159" s="210">
        <v>132</v>
      </c>
      <c r="C159" s="211">
        <v>19</v>
      </c>
      <c r="D159" s="212" t="s">
        <v>243</v>
      </c>
      <c r="E159" s="213" t="s">
        <v>293</v>
      </c>
      <c r="F159" s="214">
        <v>12000</v>
      </c>
      <c r="G159" s="215" t="s">
        <v>26</v>
      </c>
      <c r="H159" s="216" t="s">
        <v>26</v>
      </c>
      <c r="I159" s="216" t="s">
        <v>26</v>
      </c>
      <c r="J159" s="216" t="s">
        <v>26</v>
      </c>
      <c r="K159" s="216" t="s">
        <v>26</v>
      </c>
      <c r="L159" s="216" t="s">
        <v>26</v>
      </c>
      <c r="M159" s="216" t="s">
        <v>26</v>
      </c>
      <c r="N159" s="216" t="s">
        <v>26</v>
      </c>
      <c r="O159" s="216" t="s">
        <v>26</v>
      </c>
      <c r="P159" s="216" t="s">
        <v>26</v>
      </c>
      <c r="Q159" s="216" t="s">
        <v>26</v>
      </c>
      <c r="R159" s="216" t="s">
        <v>26</v>
      </c>
      <c r="S159" s="216">
        <v>0</v>
      </c>
      <c r="T159" s="216" t="s">
        <v>26</v>
      </c>
      <c r="U159" s="216" t="s">
        <v>26</v>
      </c>
      <c r="V159" s="216" t="s">
        <v>26</v>
      </c>
      <c r="W159" s="216" t="s">
        <v>26</v>
      </c>
      <c r="X159" s="78"/>
      <c r="Y159" s="78"/>
      <c r="Z159" s="78"/>
      <c r="AA159" s="78"/>
      <c r="AB159" s="78"/>
      <c r="AC159" s="78"/>
      <c r="AD159" s="78"/>
      <c r="AE159" s="78"/>
    </row>
    <row r="160" spans="1:31" s="20" customFormat="1" ht="68.25" customHeight="1">
      <c r="A160" s="78"/>
      <c r="B160" s="107">
        <v>133</v>
      </c>
      <c r="C160" s="108">
        <v>20</v>
      </c>
      <c r="D160" s="109" t="s">
        <v>301</v>
      </c>
      <c r="E160" s="110" t="s">
        <v>288</v>
      </c>
      <c r="F160" s="111">
        <v>6600</v>
      </c>
      <c r="G160" s="112" t="s">
        <v>26</v>
      </c>
      <c r="H160" s="113" t="s">
        <v>26</v>
      </c>
      <c r="I160" s="113" t="s">
        <v>26</v>
      </c>
      <c r="J160" s="113" t="s">
        <v>26</v>
      </c>
      <c r="K160" s="113" t="s">
        <v>26</v>
      </c>
      <c r="L160" s="113" t="s">
        <v>26</v>
      </c>
      <c r="M160" s="113" t="s">
        <v>26</v>
      </c>
      <c r="N160" s="113" t="s">
        <v>26</v>
      </c>
      <c r="O160" s="113" t="s">
        <v>26</v>
      </c>
      <c r="P160" s="113" t="s">
        <v>26</v>
      </c>
      <c r="Q160" s="113" t="s">
        <v>26</v>
      </c>
      <c r="R160" s="113" t="s">
        <v>26</v>
      </c>
      <c r="S160" s="113">
        <v>0</v>
      </c>
      <c r="T160" s="113" t="s">
        <v>26</v>
      </c>
      <c r="U160" s="113" t="s">
        <v>26</v>
      </c>
      <c r="V160" s="113" t="s">
        <v>26</v>
      </c>
      <c r="W160" s="113" t="s">
        <v>26</v>
      </c>
      <c r="X160" s="78"/>
      <c r="Y160" s="78"/>
      <c r="Z160" s="78"/>
      <c r="AA160" s="78"/>
      <c r="AB160" s="78"/>
      <c r="AC160" s="78"/>
      <c r="AD160" s="78"/>
      <c r="AE160" s="78"/>
    </row>
    <row r="161" spans="1:31" s="20" customFormat="1" ht="68.25" customHeight="1">
      <c r="A161" s="78"/>
      <c r="B161" s="210">
        <v>134</v>
      </c>
      <c r="C161" s="211">
        <v>21</v>
      </c>
      <c r="D161" s="212" t="s">
        <v>331</v>
      </c>
      <c r="E161" s="213" t="s">
        <v>173</v>
      </c>
      <c r="F161" s="214">
        <v>2500</v>
      </c>
      <c r="G161" s="215" t="s">
        <v>26</v>
      </c>
      <c r="H161" s="216" t="s">
        <v>26</v>
      </c>
      <c r="I161" s="216" t="s">
        <v>26</v>
      </c>
      <c r="J161" s="216" t="s">
        <v>26</v>
      </c>
      <c r="K161" s="216" t="s">
        <v>26</v>
      </c>
      <c r="L161" s="216" t="s">
        <v>26</v>
      </c>
      <c r="M161" s="216" t="s">
        <v>26</v>
      </c>
      <c r="N161" s="216" t="s">
        <v>26</v>
      </c>
      <c r="O161" s="216" t="s">
        <v>26</v>
      </c>
      <c r="P161" s="216" t="s">
        <v>26</v>
      </c>
      <c r="Q161" s="216" t="s">
        <v>26</v>
      </c>
      <c r="R161" s="216" t="s">
        <v>26</v>
      </c>
      <c r="S161" s="216">
        <v>0</v>
      </c>
      <c r="T161" s="216" t="s">
        <v>26</v>
      </c>
      <c r="U161" s="216" t="s">
        <v>26</v>
      </c>
      <c r="V161" s="216" t="s">
        <v>26</v>
      </c>
      <c r="W161" s="216" t="s">
        <v>26</v>
      </c>
      <c r="X161" s="78"/>
      <c r="Y161" s="78"/>
      <c r="Z161" s="78"/>
      <c r="AA161" s="78"/>
      <c r="AB161" s="78"/>
      <c r="AC161" s="78"/>
      <c r="AD161" s="78"/>
      <c r="AE161" s="78"/>
    </row>
    <row r="162" spans="1:31" s="20" customFormat="1" ht="68.25" customHeight="1">
      <c r="A162" s="78"/>
      <c r="B162" s="107">
        <v>135</v>
      </c>
      <c r="C162" s="108">
        <v>22</v>
      </c>
      <c r="D162" s="109" t="s">
        <v>344</v>
      </c>
      <c r="E162" s="110" t="s">
        <v>249</v>
      </c>
      <c r="F162" s="111">
        <v>5000</v>
      </c>
      <c r="G162" s="112" t="s">
        <v>26</v>
      </c>
      <c r="H162" s="113" t="s">
        <v>26</v>
      </c>
      <c r="I162" s="113" t="s">
        <v>26</v>
      </c>
      <c r="J162" s="113" t="s">
        <v>26</v>
      </c>
      <c r="K162" s="113" t="s">
        <v>26</v>
      </c>
      <c r="L162" s="113" t="s">
        <v>26</v>
      </c>
      <c r="M162" s="113" t="s">
        <v>26</v>
      </c>
      <c r="N162" s="113" t="s">
        <v>26</v>
      </c>
      <c r="O162" s="113" t="s">
        <v>26</v>
      </c>
      <c r="P162" s="113" t="s">
        <v>26</v>
      </c>
      <c r="Q162" s="113" t="s">
        <v>26</v>
      </c>
      <c r="R162" s="113" t="s">
        <v>26</v>
      </c>
      <c r="S162" s="113">
        <v>0</v>
      </c>
      <c r="T162" s="113" t="s">
        <v>26</v>
      </c>
      <c r="U162" s="113" t="s">
        <v>26</v>
      </c>
      <c r="V162" s="113" t="s">
        <v>26</v>
      </c>
      <c r="W162" s="113" t="s">
        <v>26</v>
      </c>
      <c r="X162" s="78"/>
      <c r="Y162" s="78"/>
      <c r="Z162" s="78"/>
      <c r="AA162" s="78"/>
      <c r="AB162" s="78"/>
      <c r="AC162" s="78"/>
      <c r="AD162" s="78"/>
      <c r="AE162" s="78"/>
    </row>
    <row r="163" spans="1:31" s="20" customFormat="1" ht="68.25" customHeight="1">
      <c r="A163" s="78"/>
      <c r="B163" s="210">
        <v>136</v>
      </c>
      <c r="C163" s="211">
        <v>23</v>
      </c>
      <c r="D163" s="212" t="s">
        <v>321</v>
      </c>
      <c r="E163" s="213" t="s">
        <v>302</v>
      </c>
      <c r="F163" s="214">
        <v>7000</v>
      </c>
      <c r="G163" s="215" t="s">
        <v>26</v>
      </c>
      <c r="H163" s="216" t="s">
        <v>26</v>
      </c>
      <c r="I163" s="216" t="s">
        <v>26</v>
      </c>
      <c r="J163" s="216" t="s">
        <v>26</v>
      </c>
      <c r="K163" s="216" t="s">
        <v>26</v>
      </c>
      <c r="L163" s="216" t="s">
        <v>26</v>
      </c>
      <c r="M163" s="216" t="s">
        <v>26</v>
      </c>
      <c r="N163" s="216" t="s">
        <v>26</v>
      </c>
      <c r="O163" s="216" t="s">
        <v>26</v>
      </c>
      <c r="P163" s="216" t="s">
        <v>26</v>
      </c>
      <c r="Q163" s="216" t="s">
        <v>26</v>
      </c>
      <c r="R163" s="216" t="s">
        <v>26</v>
      </c>
      <c r="S163" s="216">
        <v>0</v>
      </c>
      <c r="T163" s="216" t="s">
        <v>26</v>
      </c>
      <c r="U163" s="216" t="s">
        <v>26</v>
      </c>
      <c r="V163" s="216" t="s">
        <v>26</v>
      </c>
      <c r="W163" s="216" t="s">
        <v>26</v>
      </c>
      <c r="X163" s="78"/>
      <c r="Y163" s="78"/>
      <c r="Z163" s="78"/>
      <c r="AA163" s="78"/>
      <c r="AB163" s="78"/>
      <c r="AC163" s="78"/>
      <c r="AD163" s="78"/>
      <c r="AE163" s="78"/>
    </row>
    <row r="164" spans="1:31" s="20" customFormat="1" ht="68.25" customHeight="1">
      <c r="A164" s="78"/>
      <c r="B164" s="107">
        <v>137</v>
      </c>
      <c r="C164" s="108">
        <v>24</v>
      </c>
      <c r="D164" s="109" t="str">
        <f>PROPER("SHARLOTH DENISSE MAYORGA")</f>
        <v>Sharloth Denisse Mayorga</v>
      </c>
      <c r="E164" s="110" t="s">
        <v>171</v>
      </c>
      <c r="F164" s="111">
        <v>4000</v>
      </c>
      <c r="G164" s="112"/>
      <c r="H164" s="113" t="s">
        <v>26</v>
      </c>
      <c r="I164" s="113" t="s">
        <v>26</v>
      </c>
      <c r="J164" s="113" t="s">
        <v>26</v>
      </c>
      <c r="K164" s="113" t="s">
        <v>26</v>
      </c>
      <c r="L164" s="113" t="s">
        <v>26</v>
      </c>
      <c r="M164" s="113" t="s">
        <v>26</v>
      </c>
      <c r="N164" s="113" t="s">
        <v>26</v>
      </c>
      <c r="O164" s="113" t="s">
        <v>26</v>
      </c>
      <c r="P164" s="113" t="s">
        <v>26</v>
      </c>
      <c r="Q164" s="113" t="s">
        <v>26</v>
      </c>
      <c r="R164" s="113" t="s">
        <v>26</v>
      </c>
      <c r="S164" s="113">
        <v>0</v>
      </c>
      <c r="T164" s="113" t="s">
        <v>26</v>
      </c>
      <c r="U164" s="113" t="s">
        <v>26</v>
      </c>
      <c r="V164" s="113" t="s">
        <v>26</v>
      </c>
      <c r="W164" s="113" t="s">
        <v>26</v>
      </c>
      <c r="X164" s="78"/>
      <c r="Y164" s="78"/>
      <c r="Z164" s="78"/>
      <c r="AA164" s="78"/>
      <c r="AB164" s="78"/>
      <c r="AC164" s="78"/>
      <c r="AD164" s="78"/>
      <c r="AE164" s="78"/>
    </row>
    <row r="165" spans="1:31" s="20" customFormat="1" ht="68.25" customHeight="1">
      <c r="A165" s="78"/>
      <c r="B165" s="210">
        <v>138</v>
      </c>
      <c r="C165" s="211">
        <v>25</v>
      </c>
      <c r="D165" s="212" t="s">
        <v>356</v>
      </c>
      <c r="E165" s="213" t="s">
        <v>184</v>
      </c>
      <c r="F165" s="214">
        <f>15000*3</f>
        <v>45000</v>
      </c>
      <c r="G165" s="215" t="s">
        <v>26</v>
      </c>
      <c r="H165" s="216" t="s">
        <v>26</v>
      </c>
      <c r="I165" s="216" t="s">
        <v>26</v>
      </c>
      <c r="J165" s="216" t="s">
        <v>26</v>
      </c>
      <c r="K165" s="216" t="s">
        <v>26</v>
      </c>
      <c r="L165" s="216" t="s">
        <v>26</v>
      </c>
      <c r="M165" s="216" t="s">
        <v>26</v>
      </c>
      <c r="N165" s="216" t="s">
        <v>26</v>
      </c>
      <c r="O165" s="216" t="s">
        <v>26</v>
      </c>
      <c r="P165" s="216" t="s">
        <v>26</v>
      </c>
      <c r="Q165" s="216" t="s">
        <v>26</v>
      </c>
      <c r="R165" s="216" t="s">
        <v>26</v>
      </c>
      <c r="S165" s="216">
        <v>0</v>
      </c>
      <c r="T165" s="216" t="s">
        <v>26</v>
      </c>
      <c r="U165" s="216" t="s">
        <v>26</v>
      </c>
      <c r="V165" s="216" t="s">
        <v>26</v>
      </c>
      <c r="W165" s="216" t="s">
        <v>26</v>
      </c>
      <c r="X165" s="78"/>
      <c r="Y165" s="78"/>
      <c r="Z165" s="78"/>
      <c r="AA165" s="78"/>
      <c r="AB165" s="78"/>
      <c r="AC165" s="78"/>
      <c r="AD165" s="78"/>
      <c r="AE165" s="78"/>
    </row>
    <row r="166" spans="1:31" s="20" customFormat="1" ht="68.25" customHeight="1">
      <c r="A166" s="78"/>
      <c r="B166" s="107">
        <v>139</v>
      </c>
      <c r="C166" s="108">
        <v>26</v>
      </c>
      <c r="D166" s="109" t="s">
        <v>136</v>
      </c>
      <c r="E166" s="110" t="s">
        <v>371</v>
      </c>
      <c r="F166" s="111">
        <f>6500*3</f>
        <v>19500</v>
      </c>
      <c r="G166" s="112"/>
      <c r="H166" s="113" t="s">
        <v>26</v>
      </c>
      <c r="I166" s="113" t="s">
        <v>26</v>
      </c>
      <c r="J166" s="113" t="s">
        <v>26</v>
      </c>
      <c r="K166" s="113" t="s">
        <v>26</v>
      </c>
      <c r="L166" s="113" t="s">
        <v>26</v>
      </c>
      <c r="M166" s="113" t="s">
        <v>26</v>
      </c>
      <c r="N166" s="113" t="s">
        <v>26</v>
      </c>
      <c r="O166" s="113" t="s">
        <v>26</v>
      </c>
      <c r="P166" s="113" t="s">
        <v>26</v>
      </c>
      <c r="Q166" s="113" t="s">
        <v>26</v>
      </c>
      <c r="R166" s="113" t="s">
        <v>26</v>
      </c>
      <c r="S166" s="113">
        <v>0</v>
      </c>
      <c r="T166" s="113" t="s">
        <v>26</v>
      </c>
      <c r="U166" s="113" t="s">
        <v>26</v>
      </c>
      <c r="V166" s="113" t="s">
        <v>26</v>
      </c>
      <c r="W166" s="113" t="s">
        <v>26</v>
      </c>
      <c r="X166" s="78"/>
      <c r="Y166" s="78"/>
      <c r="Z166" s="78"/>
      <c r="AA166" s="78"/>
      <c r="AB166" s="78"/>
      <c r="AC166" s="78"/>
      <c r="AD166" s="78"/>
      <c r="AE166" s="78"/>
    </row>
    <row r="167" spans="1:31" s="20" customFormat="1" ht="68.25" customHeight="1">
      <c r="A167" s="78"/>
      <c r="B167" s="210">
        <v>140</v>
      </c>
      <c r="C167" s="211">
        <v>27</v>
      </c>
      <c r="D167" s="212" t="s">
        <v>375</v>
      </c>
      <c r="E167" s="213" t="s">
        <v>371</v>
      </c>
      <c r="F167" s="214">
        <f>3500*3</f>
        <v>10500</v>
      </c>
      <c r="G167" s="215" t="s">
        <v>26</v>
      </c>
      <c r="H167" s="216" t="s">
        <v>26</v>
      </c>
      <c r="I167" s="216" t="s">
        <v>26</v>
      </c>
      <c r="J167" s="216" t="s">
        <v>26</v>
      </c>
      <c r="K167" s="216" t="s">
        <v>26</v>
      </c>
      <c r="L167" s="216" t="s">
        <v>26</v>
      </c>
      <c r="M167" s="216" t="s">
        <v>26</v>
      </c>
      <c r="N167" s="216" t="s">
        <v>26</v>
      </c>
      <c r="O167" s="216" t="s">
        <v>26</v>
      </c>
      <c r="P167" s="216" t="s">
        <v>26</v>
      </c>
      <c r="Q167" s="216" t="s">
        <v>26</v>
      </c>
      <c r="R167" s="216" t="s">
        <v>26</v>
      </c>
      <c r="S167" s="216">
        <v>0</v>
      </c>
      <c r="T167" s="216" t="s">
        <v>26</v>
      </c>
      <c r="U167" s="216" t="s">
        <v>26</v>
      </c>
      <c r="V167" s="216" t="s">
        <v>26</v>
      </c>
      <c r="W167" s="216" t="s">
        <v>26</v>
      </c>
      <c r="X167" s="78"/>
      <c r="Y167" s="78"/>
      <c r="Z167" s="78"/>
      <c r="AA167" s="78"/>
      <c r="AB167" s="78"/>
      <c r="AC167" s="78"/>
      <c r="AD167" s="78"/>
      <c r="AE167" s="78"/>
    </row>
    <row r="168" spans="1:31" s="20" customFormat="1" ht="68.25" customHeight="1">
      <c r="A168" s="78"/>
      <c r="B168" s="107">
        <v>141</v>
      </c>
      <c r="C168" s="108">
        <v>28</v>
      </c>
      <c r="D168" s="109" t="s">
        <v>376</v>
      </c>
      <c r="E168" s="110" t="s">
        <v>372</v>
      </c>
      <c r="F168" s="111">
        <f>7741.94+15000+15000</f>
        <v>37741.94</v>
      </c>
      <c r="G168" s="112"/>
      <c r="H168" s="113" t="s">
        <v>26</v>
      </c>
      <c r="I168" s="113" t="s">
        <v>26</v>
      </c>
      <c r="J168" s="113" t="s">
        <v>26</v>
      </c>
      <c r="K168" s="113" t="s">
        <v>26</v>
      </c>
      <c r="L168" s="113" t="s">
        <v>26</v>
      </c>
      <c r="M168" s="113" t="s">
        <v>26</v>
      </c>
      <c r="N168" s="113" t="s">
        <v>26</v>
      </c>
      <c r="O168" s="113" t="s">
        <v>26</v>
      </c>
      <c r="P168" s="113" t="s">
        <v>26</v>
      </c>
      <c r="Q168" s="113" t="s">
        <v>26</v>
      </c>
      <c r="R168" s="113" t="s">
        <v>26</v>
      </c>
      <c r="S168" s="113">
        <v>0</v>
      </c>
      <c r="T168" s="113" t="s">
        <v>26</v>
      </c>
      <c r="U168" s="113" t="s">
        <v>26</v>
      </c>
      <c r="V168" s="113" t="s">
        <v>26</v>
      </c>
      <c r="W168" s="113" t="s">
        <v>26</v>
      </c>
      <c r="X168" s="78"/>
      <c r="Y168" s="78"/>
      <c r="Z168" s="78"/>
      <c r="AA168" s="78"/>
      <c r="AB168" s="78"/>
      <c r="AC168" s="78"/>
      <c r="AD168" s="78"/>
      <c r="AE168" s="78"/>
    </row>
    <row r="169" spans="1:31" s="20" customFormat="1" ht="68.25" customHeight="1">
      <c r="A169" s="78"/>
      <c r="B169" s="210">
        <v>142</v>
      </c>
      <c r="C169" s="211">
        <v>29</v>
      </c>
      <c r="D169" s="212" t="s">
        <v>377</v>
      </c>
      <c r="E169" s="213" t="s">
        <v>373</v>
      </c>
      <c r="F169" s="214">
        <v>37741.94</v>
      </c>
      <c r="G169" s="215"/>
      <c r="H169" s="216" t="s">
        <v>26</v>
      </c>
      <c r="I169" s="216" t="s">
        <v>26</v>
      </c>
      <c r="J169" s="216" t="s">
        <v>26</v>
      </c>
      <c r="K169" s="216" t="s">
        <v>26</v>
      </c>
      <c r="L169" s="216" t="s">
        <v>26</v>
      </c>
      <c r="M169" s="216" t="s">
        <v>26</v>
      </c>
      <c r="N169" s="216" t="s">
        <v>26</v>
      </c>
      <c r="O169" s="216" t="s">
        <v>26</v>
      </c>
      <c r="P169" s="216" t="s">
        <v>26</v>
      </c>
      <c r="Q169" s="216" t="s">
        <v>26</v>
      </c>
      <c r="R169" s="216" t="s">
        <v>26</v>
      </c>
      <c r="S169" s="216">
        <v>0</v>
      </c>
      <c r="T169" s="216" t="s">
        <v>26</v>
      </c>
      <c r="U169" s="216" t="s">
        <v>26</v>
      </c>
      <c r="V169" s="216" t="s">
        <v>26</v>
      </c>
      <c r="W169" s="216" t="s">
        <v>26</v>
      </c>
      <c r="X169" s="78"/>
      <c r="Y169" s="78"/>
      <c r="Z169" s="78"/>
      <c r="AA169" s="77"/>
      <c r="AB169" s="78"/>
      <c r="AC169" s="78"/>
      <c r="AD169" s="78"/>
      <c r="AE169" s="78"/>
    </row>
    <row r="170" spans="1:31" s="20" customFormat="1" ht="68.25" customHeight="1">
      <c r="A170" s="78"/>
      <c r="B170" s="107">
        <v>143</v>
      </c>
      <c r="C170" s="108">
        <v>30</v>
      </c>
      <c r="D170" s="109" t="str">
        <f>PROPER("CLAUDIA LISSETTE VÁSQUEZ SANTOS")</f>
        <v>Claudia Lissette Vásquez Santos</v>
      </c>
      <c r="E170" s="110" t="s">
        <v>184</v>
      </c>
      <c r="F170" s="111">
        <v>0</v>
      </c>
      <c r="G170" s="112"/>
      <c r="H170" s="113" t="s">
        <v>26</v>
      </c>
      <c r="I170" s="113" t="s">
        <v>26</v>
      </c>
      <c r="J170" s="113" t="s">
        <v>26</v>
      </c>
      <c r="K170" s="113" t="s">
        <v>26</v>
      </c>
      <c r="L170" s="113" t="s">
        <v>26</v>
      </c>
      <c r="M170" s="113" t="s">
        <v>26</v>
      </c>
      <c r="N170" s="113" t="s">
        <v>26</v>
      </c>
      <c r="O170" s="113" t="s">
        <v>26</v>
      </c>
      <c r="P170" s="113" t="s">
        <v>26</v>
      </c>
      <c r="Q170" s="113" t="s">
        <v>26</v>
      </c>
      <c r="R170" s="113" t="s">
        <v>26</v>
      </c>
      <c r="S170" s="113">
        <v>0</v>
      </c>
      <c r="T170" s="113" t="s">
        <v>26</v>
      </c>
      <c r="U170" s="113" t="s">
        <v>26</v>
      </c>
      <c r="V170" s="113" t="s">
        <v>26</v>
      </c>
      <c r="W170" s="113" t="s">
        <v>26</v>
      </c>
      <c r="X170" s="78"/>
      <c r="Y170" s="78"/>
      <c r="Z170" s="78"/>
      <c r="AA170" s="78"/>
      <c r="AB170" s="78"/>
      <c r="AC170" s="78"/>
      <c r="AD170" s="78"/>
      <c r="AE170" s="78"/>
    </row>
    <row r="171" spans="1:31" s="20" customFormat="1" ht="68.25" customHeight="1">
      <c r="A171" s="78"/>
      <c r="B171" s="210">
        <v>144</v>
      </c>
      <c r="C171" s="211">
        <v>31</v>
      </c>
      <c r="D171" s="212" t="str">
        <f>PROPER("GUILLERMO ESTUARDO GARCÍA GUZMAN")</f>
        <v>Guillermo Estuardo García Guzman</v>
      </c>
      <c r="E171" s="213" t="s">
        <v>343</v>
      </c>
      <c r="F171" s="214">
        <v>0</v>
      </c>
      <c r="G171" s="215"/>
      <c r="H171" s="216" t="s">
        <v>26</v>
      </c>
      <c r="I171" s="216" t="s">
        <v>26</v>
      </c>
      <c r="J171" s="216" t="s">
        <v>26</v>
      </c>
      <c r="K171" s="216" t="s">
        <v>26</v>
      </c>
      <c r="L171" s="216" t="s">
        <v>26</v>
      </c>
      <c r="M171" s="216" t="s">
        <v>26</v>
      </c>
      <c r="N171" s="216" t="s">
        <v>26</v>
      </c>
      <c r="O171" s="216" t="s">
        <v>26</v>
      </c>
      <c r="P171" s="216" t="s">
        <v>26</v>
      </c>
      <c r="Q171" s="216" t="s">
        <v>26</v>
      </c>
      <c r="R171" s="216" t="s">
        <v>26</v>
      </c>
      <c r="S171" s="216">
        <v>0</v>
      </c>
      <c r="T171" s="216" t="s">
        <v>26</v>
      </c>
      <c r="U171" s="216" t="s">
        <v>26</v>
      </c>
      <c r="V171" s="216" t="s">
        <v>26</v>
      </c>
      <c r="W171" s="216" t="s">
        <v>26</v>
      </c>
      <c r="X171" s="78"/>
      <c r="Y171" s="78"/>
      <c r="Z171" s="78"/>
      <c r="AA171" s="77"/>
      <c r="AB171" s="78"/>
      <c r="AC171" s="78"/>
      <c r="AD171" s="78"/>
      <c r="AE171" s="78"/>
    </row>
    <row r="172" spans="1:31" s="20" customFormat="1" ht="3.75" customHeight="1">
      <c r="A172" s="78"/>
      <c r="B172" s="198"/>
      <c r="C172" s="198"/>
      <c r="D172" s="199"/>
      <c r="E172" s="158"/>
      <c r="F172" s="158"/>
      <c r="G172" s="180"/>
      <c r="H172" s="197"/>
      <c r="I172" s="197"/>
      <c r="J172" s="197"/>
      <c r="K172" s="197"/>
      <c r="L172" s="197"/>
      <c r="M172" s="197"/>
      <c r="N172" s="197"/>
      <c r="O172" s="197"/>
      <c r="P172" s="197"/>
      <c r="Q172" s="197"/>
      <c r="R172" s="197"/>
      <c r="S172" s="197"/>
      <c r="T172" s="197"/>
      <c r="U172" s="197"/>
      <c r="V172" s="197"/>
      <c r="W172" s="163"/>
      <c r="X172" s="159"/>
      <c r="Y172" s="158"/>
      <c r="Z172" s="159"/>
      <c r="AA172" s="159"/>
      <c r="AB172" s="78"/>
      <c r="AC172" s="78"/>
      <c r="AD172" s="78"/>
      <c r="AE172" s="78"/>
    </row>
    <row r="173" spans="1:31" ht="45.75">
      <c r="B173" s="262" t="s">
        <v>189</v>
      </c>
      <c r="C173" s="262"/>
      <c r="D173" s="262"/>
      <c r="E173" s="262"/>
      <c r="F173" s="262"/>
      <c r="G173" s="262"/>
      <c r="H173" s="262"/>
      <c r="I173" s="262"/>
      <c r="J173" s="262"/>
      <c r="K173" s="262"/>
      <c r="L173" s="262"/>
      <c r="M173" s="262"/>
      <c r="N173" s="262"/>
      <c r="O173" s="262"/>
      <c r="P173" s="262"/>
      <c r="Q173" s="262"/>
      <c r="R173" s="262"/>
      <c r="S173" s="262"/>
      <c r="T173" s="262"/>
      <c r="U173" s="262"/>
      <c r="V173" s="262"/>
      <c r="W173" s="262"/>
    </row>
    <row r="174" spans="1:31" s="20" customFormat="1" ht="77.25" customHeight="1">
      <c r="A174" s="78"/>
      <c r="B174" s="114">
        <v>145</v>
      </c>
      <c r="C174" s="115">
        <v>1</v>
      </c>
      <c r="D174" s="116" t="s">
        <v>190</v>
      </c>
      <c r="E174" s="117" t="s">
        <v>303</v>
      </c>
      <c r="F174" s="118">
        <v>12000</v>
      </c>
      <c r="G174" s="119" t="s">
        <v>26</v>
      </c>
      <c r="H174" s="120">
        <v>0</v>
      </c>
      <c r="I174" s="120" t="s">
        <v>26</v>
      </c>
      <c r="J174" s="120" t="s">
        <v>26</v>
      </c>
      <c r="K174" s="120" t="s">
        <v>26</v>
      </c>
      <c r="L174" s="120" t="s">
        <v>26</v>
      </c>
      <c r="M174" s="120" t="s">
        <v>26</v>
      </c>
      <c r="N174" s="120" t="s">
        <v>26</v>
      </c>
      <c r="O174" s="120" t="s">
        <v>26</v>
      </c>
      <c r="P174" s="120" t="s">
        <v>26</v>
      </c>
      <c r="Q174" s="120" t="s">
        <v>26</v>
      </c>
      <c r="R174" s="120" t="s">
        <v>26</v>
      </c>
      <c r="S174" s="120">
        <v>0</v>
      </c>
      <c r="T174" s="120" t="s">
        <v>26</v>
      </c>
      <c r="U174" s="120" t="s">
        <v>26</v>
      </c>
      <c r="V174" s="120" t="s">
        <v>26</v>
      </c>
      <c r="W174" s="120" t="s">
        <v>26</v>
      </c>
      <c r="X174" s="78"/>
      <c r="Y174" s="78"/>
      <c r="Z174" s="78"/>
      <c r="AA174" s="78"/>
      <c r="AB174" s="78"/>
      <c r="AC174" s="78"/>
      <c r="AD174" s="78"/>
      <c r="AE174" s="78"/>
    </row>
    <row r="175" spans="1:31" s="20" customFormat="1" ht="77.25" customHeight="1">
      <c r="A175" s="78"/>
      <c r="B175" s="121">
        <v>146</v>
      </c>
      <c r="C175" s="122">
        <v>2</v>
      </c>
      <c r="D175" s="123" t="s">
        <v>273</v>
      </c>
      <c r="E175" s="124" t="s">
        <v>216</v>
      </c>
      <c r="F175" s="125">
        <v>12000</v>
      </c>
      <c r="G175" s="126" t="s">
        <v>26</v>
      </c>
      <c r="H175" s="127">
        <v>0</v>
      </c>
      <c r="I175" s="127" t="s">
        <v>26</v>
      </c>
      <c r="J175" s="127" t="s">
        <v>26</v>
      </c>
      <c r="K175" s="127" t="s">
        <v>26</v>
      </c>
      <c r="L175" s="127" t="s">
        <v>26</v>
      </c>
      <c r="M175" s="127" t="s">
        <v>26</v>
      </c>
      <c r="N175" s="127" t="s">
        <v>26</v>
      </c>
      <c r="O175" s="127" t="s">
        <v>26</v>
      </c>
      <c r="P175" s="127" t="s">
        <v>26</v>
      </c>
      <c r="Q175" s="127" t="s">
        <v>26</v>
      </c>
      <c r="R175" s="127" t="s">
        <v>26</v>
      </c>
      <c r="S175" s="127">
        <v>0</v>
      </c>
      <c r="T175" s="127" t="s">
        <v>26</v>
      </c>
      <c r="U175" s="127" t="s">
        <v>26</v>
      </c>
      <c r="V175" s="127" t="s">
        <v>26</v>
      </c>
      <c r="W175" s="127" t="s">
        <v>26</v>
      </c>
      <c r="X175" s="78"/>
      <c r="Y175" s="78"/>
      <c r="Z175" s="78"/>
      <c r="AA175" s="78"/>
      <c r="AB175" s="78"/>
      <c r="AC175" s="78"/>
      <c r="AD175" s="78"/>
      <c r="AE175" s="78"/>
    </row>
    <row r="176" spans="1:31" s="20" customFormat="1" ht="77.25" customHeight="1">
      <c r="A176" s="78"/>
      <c r="B176" s="114">
        <v>147</v>
      </c>
      <c r="C176" s="115">
        <v>3</v>
      </c>
      <c r="D176" s="116" t="s">
        <v>274</v>
      </c>
      <c r="E176" s="117" t="s">
        <v>207</v>
      </c>
      <c r="F176" s="118">
        <v>1600</v>
      </c>
      <c r="G176" s="119" t="s">
        <v>26</v>
      </c>
      <c r="H176" s="120">
        <v>0</v>
      </c>
      <c r="I176" s="120" t="s">
        <v>26</v>
      </c>
      <c r="J176" s="120" t="s">
        <v>26</v>
      </c>
      <c r="K176" s="120" t="s">
        <v>26</v>
      </c>
      <c r="L176" s="120" t="s">
        <v>26</v>
      </c>
      <c r="M176" s="120" t="s">
        <v>26</v>
      </c>
      <c r="N176" s="120" t="s">
        <v>26</v>
      </c>
      <c r="O176" s="120" t="s">
        <v>26</v>
      </c>
      <c r="P176" s="120" t="s">
        <v>26</v>
      </c>
      <c r="Q176" s="120" t="s">
        <v>26</v>
      </c>
      <c r="R176" s="120" t="s">
        <v>26</v>
      </c>
      <c r="S176" s="120">
        <v>0</v>
      </c>
      <c r="T176" s="120" t="s">
        <v>26</v>
      </c>
      <c r="U176" s="120" t="s">
        <v>26</v>
      </c>
      <c r="V176" s="120" t="s">
        <v>26</v>
      </c>
      <c r="W176" s="120" t="s">
        <v>26</v>
      </c>
      <c r="X176" s="78"/>
      <c r="Y176" s="78"/>
      <c r="Z176" s="78"/>
      <c r="AA176" s="78"/>
      <c r="AB176" s="78"/>
      <c r="AC176" s="78"/>
      <c r="AD176" s="78"/>
      <c r="AE176" s="78"/>
    </row>
    <row r="177" spans="1:31" s="20" customFormat="1" ht="77.25" customHeight="1">
      <c r="A177" s="78"/>
      <c r="B177" s="121">
        <v>148</v>
      </c>
      <c r="C177" s="122">
        <v>4</v>
      </c>
      <c r="D177" s="123" t="s">
        <v>307</v>
      </c>
      <c r="E177" s="124" t="s">
        <v>304</v>
      </c>
      <c r="F177" s="125">
        <v>7085</v>
      </c>
      <c r="G177" s="126" t="s">
        <v>26</v>
      </c>
      <c r="H177" s="127">
        <v>0</v>
      </c>
      <c r="I177" s="127" t="s">
        <v>26</v>
      </c>
      <c r="J177" s="127" t="s">
        <v>26</v>
      </c>
      <c r="K177" s="127" t="s">
        <v>26</v>
      </c>
      <c r="L177" s="127" t="s">
        <v>26</v>
      </c>
      <c r="M177" s="127" t="s">
        <v>26</v>
      </c>
      <c r="N177" s="127" t="s">
        <v>26</v>
      </c>
      <c r="O177" s="127" t="s">
        <v>26</v>
      </c>
      <c r="P177" s="127" t="s">
        <v>26</v>
      </c>
      <c r="Q177" s="127" t="s">
        <v>26</v>
      </c>
      <c r="R177" s="127" t="s">
        <v>26</v>
      </c>
      <c r="S177" s="127">
        <v>567</v>
      </c>
      <c r="T177" s="127" t="s">
        <v>26</v>
      </c>
      <c r="U177" s="127" t="s">
        <v>26</v>
      </c>
      <c r="V177" s="127" t="s">
        <v>26</v>
      </c>
      <c r="W177" s="127" t="s">
        <v>26</v>
      </c>
      <c r="X177" s="78"/>
      <c r="Y177" s="78"/>
      <c r="Z177" s="78"/>
      <c r="AA177" s="78"/>
      <c r="AB177" s="78"/>
      <c r="AC177" s="78"/>
      <c r="AD177" s="78"/>
      <c r="AE177" s="78"/>
    </row>
    <row r="178" spans="1:31" s="20" customFormat="1" ht="77.25" customHeight="1">
      <c r="A178" s="78"/>
      <c r="B178" s="114">
        <v>149</v>
      </c>
      <c r="C178" s="115">
        <v>5</v>
      </c>
      <c r="D178" s="116" t="s">
        <v>269</v>
      </c>
      <c r="E178" s="117" t="s">
        <v>207</v>
      </c>
      <c r="F178" s="118">
        <v>6500</v>
      </c>
      <c r="G178" s="119" t="s">
        <v>26</v>
      </c>
      <c r="H178" s="120">
        <v>0</v>
      </c>
      <c r="I178" s="120" t="s">
        <v>26</v>
      </c>
      <c r="J178" s="120" t="s">
        <v>26</v>
      </c>
      <c r="K178" s="120" t="s">
        <v>26</v>
      </c>
      <c r="L178" s="120" t="s">
        <v>26</v>
      </c>
      <c r="M178" s="120" t="s">
        <v>26</v>
      </c>
      <c r="N178" s="120" t="s">
        <v>26</v>
      </c>
      <c r="O178" s="120" t="s">
        <v>26</v>
      </c>
      <c r="P178" s="120" t="s">
        <v>26</v>
      </c>
      <c r="Q178" s="120" t="s">
        <v>26</v>
      </c>
      <c r="R178" s="120" t="s">
        <v>26</v>
      </c>
      <c r="S178" s="120">
        <v>0</v>
      </c>
      <c r="T178" s="120" t="s">
        <v>26</v>
      </c>
      <c r="U178" s="120" t="s">
        <v>26</v>
      </c>
      <c r="V178" s="120" t="s">
        <v>26</v>
      </c>
      <c r="W178" s="120" t="s">
        <v>26</v>
      </c>
      <c r="X178" s="78"/>
      <c r="Y178" s="78"/>
      <c r="Z178" s="78"/>
      <c r="AA178" s="78"/>
      <c r="AB178" s="78"/>
      <c r="AC178" s="78"/>
      <c r="AD178" s="78"/>
      <c r="AE178" s="78"/>
    </row>
    <row r="179" spans="1:31" s="20" customFormat="1" ht="77.25" customHeight="1">
      <c r="A179" s="78"/>
      <c r="B179" s="121">
        <v>150</v>
      </c>
      <c r="C179" s="122">
        <v>6</v>
      </c>
      <c r="D179" s="123" t="s">
        <v>258</v>
      </c>
      <c r="E179" s="124" t="s">
        <v>177</v>
      </c>
      <c r="F179" s="125">
        <v>7000</v>
      </c>
      <c r="G179" s="126" t="s">
        <v>26</v>
      </c>
      <c r="H179" s="127">
        <v>0</v>
      </c>
      <c r="I179" s="127" t="s">
        <v>26</v>
      </c>
      <c r="J179" s="127" t="s">
        <v>26</v>
      </c>
      <c r="K179" s="127" t="s">
        <v>26</v>
      </c>
      <c r="L179" s="127" t="s">
        <v>26</v>
      </c>
      <c r="M179" s="127" t="s">
        <v>26</v>
      </c>
      <c r="N179" s="127" t="s">
        <v>26</v>
      </c>
      <c r="O179" s="127" t="s">
        <v>26</v>
      </c>
      <c r="P179" s="127" t="s">
        <v>26</v>
      </c>
      <c r="Q179" s="127" t="s">
        <v>26</v>
      </c>
      <c r="R179" s="127" t="s">
        <v>26</v>
      </c>
      <c r="S179" s="127">
        <v>0</v>
      </c>
      <c r="T179" s="127" t="s">
        <v>26</v>
      </c>
      <c r="U179" s="127" t="s">
        <v>26</v>
      </c>
      <c r="V179" s="127" t="s">
        <v>26</v>
      </c>
      <c r="W179" s="127" t="s">
        <v>26</v>
      </c>
      <c r="X179" s="78"/>
      <c r="Y179" s="78"/>
      <c r="Z179" s="78"/>
      <c r="AA179" s="78"/>
      <c r="AB179" s="78"/>
      <c r="AC179" s="78"/>
      <c r="AD179" s="78"/>
      <c r="AE179" s="78"/>
    </row>
    <row r="180" spans="1:31" s="20" customFormat="1" ht="77.25" customHeight="1">
      <c r="A180" s="78"/>
      <c r="B180" s="114">
        <v>151</v>
      </c>
      <c r="C180" s="115">
        <v>7</v>
      </c>
      <c r="D180" s="116" t="s">
        <v>308</v>
      </c>
      <c r="E180" s="117" t="s">
        <v>305</v>
      </c>
      <c r="F180" s="118">
        <v>10000</v>
      </c>
      <c r="G180" s="119" t="s">
        <v>26</v>
      </c>
      <c r="H180" s="120">
        <v>0</v>
      </c>
      <c r="I180" s="120" t="s">
        <v>26</v>
      </c>
      <c r="J180" s="120" t="s">
        <v>26</v>
      </c>
      <c r="K180" s="120" t="s">
        <v>26</v>
      </c>
      <c r="L180" s="120" t="s">
        <v>26</v>
      </c>
      <c r="M180" s="120" t="s">
        <v>26</v>
      </c>
      <c r="N180" s="120" t="s">
        <v>26</v>
      </c>
      <c r="O180" s="120" t="s">
        <v>26</v>
      </c>
      <c r="P180" s="120" t="s">
        <v>26</v>
      </c>
      <c r="Q180" s="120" t="s">
        <v>26</v>
      </c>
      <c r="R180" s="120" t="s">
        <v>26</v>
      </c>
      <c r="S180" s="120">
        <v>0</v>
      </c>
      <c r="T180" s="120" t="s">
        <v>26</v>
      </c>
      <c r="U180" s="120" t="s">
        <v>26</v>
      </c>
      <c r="V180" s="120" t="s">
        <v>26</v>
      </c>
      <c r="W180" s="120" t="s">
        <v>26</v>
      </c>
      <c r="X180" s="78"/>
      <c r="Y180" s="78"/>
      <c r="Z180" s="78"/>
      <c r="AA180" s="78"/>
      <c r="AB180" s="78"/>
      <c r="AC180" s="78"/>
      <c r="AD180" s="78"/>
      <c r="AE180" s="78"/>
    </row>
    <row r="181" spans="1:31" s="20" customFormat="1" ht="77.25" customHeight="1">
      <c r="A181" s="78"/>
      <c r="B181" s="121">
        <v>152</v>
      </c>
      <c r="C181" s="122">
        <v>8</v>
      </c>
      <c r="D181" s="123" t="s">
        <v>309</v>
      </c>
      <c r="E181" s="124" t="s">
        <v>186</v>
      </c>
      <c r="F181" s="125">
        <v>12000</v>
      </c>
      <c r="G181" s="126" t="s">
        <v>26</v>
      </c>
      <c r="H181" s="127">
        <v>0</v>
      </c>
      <c r="I181" s="127" t="s">
        <v>26</v>
      </c>
      <c r="J181" s="127" t="s">
        <v>26</v>
      </c>
      <c r="K181" s="127" t="s">
        <v>26</v>
      </c>
      <c r="L181" s="127" t="s">
        <v>26</v>
      </c>
      <c r="M181" s="127" t="s">
        <v>26</v>
      </c>
      <c r="N181" s="127" t="s">
        <v>26</v>
      </c>
      <c r="O181" s="127" t="s">
        <v>26</v>
      </c>
      <c r="P181" s="127" t="s">
        <v>26</v>
      </c>
      <c r="Q181" s="127" t="s">
        <v>26</v>
      </c>
      <c r="R181" s="127" t="s">
        <v>26</v>
      </c>
      <c r="S181" s="127">
        <v>630</v>
      </c>
      <c r="T181" s="127" t="s">
        <v>26</v>
      </c>
      <c r="U181" s="127" t="s">
        <v>26</v>
      </c>
      <c r="V181" s="127" t="s">
        <v>26</v>
      </c>
      <c r="W181" s="127" t="s">
        <v>26</v>
      </c>
      <c r="X181" s="78"/>
      <c r="Y181" s="78"/>
      <c r="Z181" s="78"/>
      <c r="AA181" s="78"/>
      <c r="AB181" s="78"/>
      <c r="AC181" s="78"/>
      <c r="AD181" s="78"/>
      <c r="AE181" s="78"/>
    </row>
    <row r="182" spans="1:31" s="20" customFormat="1" ht="77.25" customHeight="1">
      <c r="A182" s="78"/>
      <c r="B182" s="114">
        <v>153</v>
      </c>
      <c r="C182" s="115">
        <v>9</v>
      </c>
      <c r="D182" s="116" t="s">
        <v>310</v>
      </c>
      <c r="E182" s="117" t="s">
        <v>186</v>
      </c>
      <c r="F182" s="118">
        <v>12000</v>
      </c>
      <c r="G182" s="119" t="s">
        <v>26</v>
      </c>
      <c r="H182" s="120">
        <v>0</v>
      </c>
      <c r="I182" s="120" t="s">
        <v>26</v>
      </c>
      <c r="J182" s="120" t="s">
        <v>26</v>
      </c>
      <c r="K182" s="120" t="s">
        <v>26</v>
      </c>
      <c r="L182" s="120" t="s">
        <v>26</v>
      </c>
      <c r="M182" s="120" t="s">
        <v>26</v>
      </c>
      <c r="N182" s="120" t="s">
        <v>26</v>
      </c>
      <c r="O182" s="120" t="s">
        <v>26</v>
      </c>
      <c r="P182" s="120" t="s">
        <v>26</v>
      </c>
      <c r="Q182" s="120" t="s">
        <v>26</v>
      </c>
      <c r="R182" s="120" t="s">
        <v>26</v>
      </c>
      <c r="S182" s="120">
        <v>0</v>
      </c>
      <c r="T182" s="120" t="s">
        <v>26</v>
      </c>
      <c r="U182" s="120" t="s">
        <v>26</v>
      </c>
      <c r="V182" s="120" t="s">
        <v>26</v>
      </c>
      <c r="W182" s="120" t="s">
        <v>26</v>
      </c>
      <c r="X182" s="78"/>
      <c r="Y182" s="78"/>
      <c r="Z182" s="78"/>
      <c r="AA182" s="78"/>
      <c r="AB182" s="78"/>
      <c r="AC182" s="78"/>
      <c r="AD182" s="78"/>
      <c r="AE182" s="78"/>
    </row>
    <row r="183" spans="1:31" s="20" customFormat="1" ht="77.25" customHeight="1">
      <c r="A183" s="78"/>
      <c r="B183" s="121">
        <v>154</v>
      </c>
      <c r="C183" s="122">
        <v>10</v>
      </c>
      <c r="D183" s="123" t="s">
        <v>311</v>
      </c>
      <c r="E183" s="124" t="s">
        <v>332</v>
      </c>
      <c r="F183" s="125">
        <v>15000</v>
      </c>
      <c r="G183" s="126" t="s">
        <v>26</v>
      </c>
      <c r="H183" s="127">
        <v>0</v>
      </c>
      <c r="I183" s="127" t="s">
        <v>26</v>
      </c>
      <c r="J183" s="127" t="s">
        <v>26</v>
      </c>
      <c r="K183" s="127" t="s">
        <v>26</v>
      </c>
      <c r="L183" s="127" t="s">
        <v>26</v>
      </c>
      <c r="M183" s="127" t="s">
        <v>26</v>
      </c>
      <c r="N183" s="127" t="s">
        <v>26</v>
      </c>
      <c r="O183" s="127" t="s">
        <v>26</v>
      </c>
      <c r="P183" s="127" t="s">
        <v>26</v>
      </c>
      <c r="Q183" s="127" t="s">
        <v>26</v>
      </c>
      <c r="R183" s="127" t="s">
        <v>26</v>
      </c>
      <c r="S183" s="127">
        <v>0</v>
      </c>
      <c r="T183" s="127" t="s">
        <v>26</v>
      </c>
      <c r="U183" s="127" t="s">
        <v>26</v>
      </c>
      <c r="V183" s="127" t="s">
        <v>26</v>
      </c>
      <c r="W183" s="127" t="s">
        <v>26</v>
      </c>
      <c r="X183" s="78"/>
      <c r="Y183" s="78"/>
      <c r="Z183" s="78"/>
      <c r="AA183" s="78"/>
      <c r="AB183" s="78"/>
      <c r="AC183" s="78"/>
      <c r="AD183" s="78"/>
      <c r="AE183" s="78"/>
    </row>
    <row r="184" spans="1:31" s="20" customFormat="1" ht="77.25" customHeight="1">
      <c r="A184" s="78"/>
      <c r="B184" s="114">
        <v>155</v>
      </c>
      <c r="C184" s="115">
        <v>11</v>
      </c>
      <c r="D184" s="116" t="s">
        <v>312</v>
      </c>
      <c r="E184" s="117" t="s">
        <v>306</v>
      </c>
      <c r="F184" s="118">
        <v>12000</v>
      </c>
      <c r="G184" s="119" t="s">
        <v>26</v>
      </c>
      <c r="H184" s="120">
        <v>0</v>
      </c>
      <c r="I184" s="120" t="s">
        <v>26</v>
      </c>
      <c r="J184" s="120" t="s">
        <v>26</v>
      </c>
      <c r="K184" s="120" t="s">
        <v>26</v>
      </c>
      <c r="L184" s="120" t="s">
        <v>26</v>
      </c>
      <c r="M184" s="120" t="s">
        <v>26</v>
      </c>
      <c r="N184" s="120" t="s">
        <v>26</v>
      </c>
      <c r="O184" s="120" t="s">
        <v>26</v>
      </c>
      <c r="P184" s="120" t="s">
        <v>26</v>
      </c>
      <c r="Q184" s="120" t="s">
        <v>26</v>
      </c>
      <c r="R184" s="120" t="s">
        <v>26</v>
      </c>
      <c r="S184" s="120">
        <v>1197</v>
      </c>
      <c r="T184" s="120" t="s">
        <v>26</v>
      </c>
      <c r="U184" s="120" t="s">
        <v>26</v>
      </c>
      <c r="V184" s="120" t="s">
        <v>26</v>
      </c>
      <c r="W184" s="120" t="s">
        <v>26</v>
      </c>
      <c r="X184" s="78"/>
      <c r="Y184" s="78"/>
      <c r="Z184" s="78"/>
      <c r="AA184" s="78"/>
      <c r="AB184" s="78"/>
      <c r="AC184" s="78"/>
      <c r="AD184" s="78"/>
      <c r="AE184" s="78"/>
    </row>
    <row r="185" spans="1:31" s="20" customFormat="1" ht="77.25" customHeight="1">
      <c r="A185" s="78"/>
      <c r="B185" s="121">
        <v>156</v>
      </c>
      <c r="C185" s="122">
        <v>12</v>
      </c>
      <c r="D185" s="123" t="s">
        <v>240</v>
      </c>
      <c r="E185" s="124" t="s">
        <v>184</v>
      </c>
      <c r="F185" s="125">
        <v>10600</v>
      </c>
      <c r="G185" s="126" t="s">
        <v>26</v>
      </c>
      <c r="H185" s="127">
        <v>0</v>
      </c>
      <c r="I185" s="127" t="s">
        <v>26</v>
      </c>
      <c r="J185" s="127" t="s">
        <v>26</v>
      </c>
      <c r="K185" s="127" t="s">
        <v>26</v>
      </c>
      <c r="L185" s="127" t="s">
        <v>26</v>
      </c>
      <c r="M185" s="127" t="s">
        <v>26</v>
      </c>
      <c r="N185" s="127" t="s">
        <v>26</v>
      </c>
      <c r="O185" s="127" t="s">
        <v>26</v>
      </c>
      <c r="P185" s="127" t="s">
        <v>26</v>
      </c>
      <c r="Q185" s="127" t="s">
        <v>26</v>
      </c>
      <c r="R185" s="127" t="s">
        <v>26</v>
      </c>
      <c r="S185" s="127">
        <v>0</v>
      </c>
      <c r="T185" s="127" t="s">
        <v>26</v>
      </c>
      <c r="U185" s="127" t="s">
        <v>26</v>
      </c>
      <c r="V185" s="127" t="s">
        <v>26</v>
      </c>
      <c r="W185" s="127" t="s">
        <v>26</v>
      </c>
      <c r="X185" s="78"/>
      <c r="Y185" s="78"/>
      <c r="Z185" s="78"/>
      <c r="AA185" s="78"/>
      <c r="AB185" s="78"/>
      <c r="AC185" s="78"/>
      <c r="AD185" s="78"/>
      <c r="AE185" s="78"/>
    </row>
    <row r="186" spans="1:31" s="20" customFormat="1" ht="77.25" customHeight="1">
      <c r="A186" s="78"/>
      <c r="B186" s="114">
        <v>157</v>
      </c>
      <c r="C186" s="115">
        <v>13</v>
      </c>
      <c r="D186" s="116" t="s">
        <v>313</v>
      </c>
      <c r="E186" s="117" t="s">
        <v>192</v>
      </c>
      <c r="F186" s="118">
        <v>9000</v>
      </c>
      <c r="G186" s="119" t="s">
        <v>26</v>
      </c>
      <c r="H186" s="120">
        <v>0</v>
      </c>
      <c r="I186" s="120" t="s">
        <v>26</v>
      </c>
      <c r="J186" s="120" t="s">
        <v>26</v>
      </c>
      <c r="K186" s="120" t="s">
        <v>26</v>
      </c>
      <c r="L186" s="120" t="s">
        <v>26</v>
      </c>
      <c r="M186" s="120" t="s">
        <v>26</v>
      </c>
      <c r="N186" s="120" t="s">
        <v>26</v>
      </c>
      <c r="O186" s="120" t="s">
        <v>26</v>
      </c>
      <c r="P186" s="120" t="s">
        <v>26</v>
      </c>
      <c r="Q186" s="120" t="s">
        <v>26</v>
      </c>
      <c r="R186" s="120" t="s">
        <v>26</v>
      </c>
      <c r="S186" s="120">
        <v>567</v>
      </c>
      <c r="T186" s="120" t="s">
        <v>26</v>
      </c>
      <c r="U186" s="120" t="s">
        <v>26</v>
      </c>
      <c r="V186" s="120" t="s">
        <v>26</v>
      </c>
      <c r="W186" s="120" t="s">
        <v>26</v>
      </c>
      <c r="X186" s="78"/>
      <c r="Y186" s="78"/>
      <c r="Z186" s="78"/>
      <c r="AA186" s="78"/>
      <c r="AB186" s="78"/>
      <c r="AC186" s="78"/>
      <c r="AD186" s="78"/>
      <c r="AE186" s="78"/>
    </row>
    <row r="187" spans="1:31" s="20" customFormat="1" ht="77.25" customHeight="1">
      <c r="A187" s="78"/>
      <c r="B187" s="121">
        <v>158</v>
      </c>
      <c r="C187" s="122">
        <v>14</v>
      </c>
      <c r="D187" s="123" t="s">
        <v>314</v>
      </c>
      <c r="E187" s="124" t="s">
        <v>306</v>
      </c>
      <c r="F187" s="125">
        <v>12000</v>
      </c>
      <c r="G187" s="126" t="s">
        <v>26</v>
      </c>
      <c r="H187" s="127">
        <v>0</v>
      </c>
      <c r="I187" s="127" t="s">
        <v>26</v>
      </c>
      <c r="J187" s="127" t="s">
        <v>26</v>
      </c>
      <c r="K187" s="127" t="s">
        <v>26</v>
      </c>
      <c r="L187" s="127" t="s">
        <v>26</v>
      </c>
      <c r="M187" s="127" t="s">
        <v>26</v>
      </c>
      <c r="N187" s="127" t="s">
        <v>26</v>
      </c>
      <c r="O187" s="127" t="s">
        <v>26</v>
      </c>
      <c r="P187" s="127" t="s">
        <v>26</v>
      </c>
      <c r="Q187" s="127" t="s">
        <v>26</v>
      </c>
      <c r="R187" s="127" t="s">
        <v>26</v>
      </c>
      <c r="S187" s="127">
        <v>0</v>
      </c>
      <c r="T187" s="127" t="s">
        <v>26</v>
      </c>
      <c r="U187" s="127" t="s">
        <v>26</v>
      </c>
      <c r="V187" s="127" t="s">
        <v>26</v>
      </c>
      <c r="W187" s="127" t="s">
        <v>26</v>
      </c>
      <c r="X187" s="78"/>
      <c r="Y187" s="78"/>
      <c r="Z187" s="78"/>
      <c r="AA187" s="78"/>
      <c r="AB187" s="78"/>
      <c r="AC187" s="78"/>
      <c r="AD187" s="78"/>
      <c r="AE187" s="78"/>
    </row>
    <row r="188" spans="1:31" s="20" customFormat="1" ht="77.25" customHeight="1">
      <c r="A188" s="78"/>
      <c r="B188" s="114">
        <v>159</v>
      </c>
      <c r="C188" s="115">
        <v>15</v>
      </c>
      <c r="D188" s="116" t="s">
        <v>270</v>
      </c>
      <c r="E188" s="117" t="s">
        <v>186</v>
      </c>
      <c r="F188" s="118">
        <v>8800</v>
      </c>
      <c r="G188" s="119" t="s">
        <v>26</v>
      </c>
      <c r="H188" s="120">
        <v>0</v>
      </c>
      <c r="I188" s="120" t="s">
        <v>26</v>
      </c>
      <c r="J188" s="120" t="s">
        <v>26</v>
      </c>
      <c r="K188" s="120" t="s">
        <v>26</v>
      </c>
      <c r="L188" s="120" t="s">
        <v>26</v>
      </c>
      <c r="M188" s="120" t="s">
        <v>26</v>
      </c>
      <c r="N188" s="120" t="s">
        <v>26</v>
      </c>
      <c r="O188" s="120" t="s">
        <v>26</v>
      </c>
      <c r="P188" s="120" t="s">
        <v>26</v>
      </c>
      <c r="Q188" s="120" t="s">
        <v>26</v>
      </c>
      <c r="R188" s="120" t="s">
        <v>26</v>
      </c>
      <c r="S188" s="120">
        <v>0</v>
      </c>
      <c r="T188" s="120" t="s">
        <v>26</v>
      </c>
      <c r="U188" s="120" t="s">
        <v>26</v>
      </c>
      <c r="V188" s="120" t="s">
        <v>26</v>
      </c>
      <c r="W188" s="120" t="s">
        <v>26</v>
      </c>
      <c r="X188" s="78"/>
      <c r="Y188" s="78"/>
      <c r="Z188" s="78"/>
      <c r="AA188" s="78"/>
      <c r="AB188" s="78"/>
      <c r="AC188" s="78"/>
      <c r="AD188" s="78"/>
      <c r="AE188" s="78"/>
    </row>
    <row r="189" spans="1:31" s="20" customFormat="1" ht="77.25" customHeight="1">
      <c r="A189" s="78"/>
      <c r="B189" s="121">
        <v>160</v>
      </c>
      <c r="C189" s="122">
        <v>16</v>
      </c>
      <c r="D189" s="123" t="s">
        <v>315</v>
      </c>
      <c r="E189" s="124" t="s">
        <v>207</v>
      </c>
      <c r="F189" s="125">
        <v>1152</v>
      </c>
      <c r="G189" s="126" t="s">
        <v>26</v>
      </c>
      <c r="H189" s="127">
        <v>0</v>
      </c>
      <c r="I189" s="127" t="s">
        <v>26</v>
      </c>
      <c r="J189" s="127" t="s">
        <v>26</v>
      </c>
      <c r="K189" s="127" t="s">
        <v>26</v>
      </c>
      <c r="L189" s="127" t="s">
        <v>26</v>
      </c>
      <c r="M189" s="127" t="s">
        <v>26</v>
      </c>
      <c r="N189" s="127" t="s">
        <v>26</v>
      </c>
      <c r="O189" s="127" t="s">
        <v>26</v>
      </c>
      <c r="P189" s="127" t="s">
        <v>26</v>
      </c>
      <c r="Q189" s="127" t="s">
        <v>26</v>
      </c>
      <c r="R189" s="127" t="s">
        <v>26</v>
      </c>
      <c r="S189" s="127">
        <v>0</v>
      </c>
      <c r="T189" s="127" t="s">
        <v>26</v>
      </c>
      <c r="U189" s="127" t="s">
        <v>26</v>
      </c>
      <c r="V189" s="127" t="s">
        <v>26</v>
      </c>
      <c r="W189" s="127" t="s">
        <v>26</v>
      </c>
      <c r="X189" s="78"/>
      <c r="Y189" s="78"/>
      <c r="Z189" s="78"/>
      <c r="AA189" s="78"/>
      <c r="AB189" s="78"/>
      <c r="AC189" s="78"/>
      <c r="AD189" s="78"/>
      <c r="AE189" s="78"/>
    </row>
    <row r="190" spans="1:31" s="20" customFormat="1" ht="77.25" customHeight="1">
      <c r="A190" s="78"/>
      <c r="B190" s="114">
        <v>161</v>
      </c>
      <c r="C190" s="115">
        <v>17</v>
      </c>
      <c r="D190" s="116" t="s">
        <v>248</v>
      </c>
      <c r="E190" s="117" t="s">
        <v>207</v>
      </c>
      <c r="F190" s="118">
        <v>1017.33</v>
      </c>
      <c r="G190" s="119" t="s">
        <v>26</v>
      </c>
      <c r="H190" s="120">
        <v>0</v>
      </c>
      <c r="I190" s="120" t="s">
        <v>26</v>
      </c>
      <c r="J190" s="120" t="s">
        <v>26</v>
      </c>
      <c r="K190" s="120" t="s">
        <v>26</v>
      </c>
      <c r="L190" s="120" t="s">
        <v>26</v>
      </c>
      <c r="M190" s="120" t="s">
        <v>26</v>
      </c>
      <c r="N190" s="120" t="s">
        <v>26</v>
      </c>
      <c r="O190" s="120" t="s">
        <v>26</v>
      </c>
      <c r="P190" s="120" t="s">
        <v>26</v>
      </c>
      <c r="Q190" s="120" t="s">
        <v>26</v>
      </c>
      <c r="R190" s="120" t="s">
        <v>26</v>
      </c>
      <c r="S190" s="120">
        <v>0</v>
      </c>
      <c r="T190" s="120" t="s">
        <v>26</v>
      </c>
      <c r="U190" s="120" t="s">
        <v>26</v>
      </c>
      <c r="V190" s="120" t="s">
        <v>26</v>
      </c>
      <c r="W190" s="120" t="s">
        <v>26</v>
      </c>
      <c r="X190" s="78"/>
      <c r="Y190" s="78"/>
      <c r="Z190" s="78"/>
      <c r="AA190" s="78"/>
      <c r="AB190" s="78"/>
      <c r="AC190" s="78"/>
      <c r="AD190" s="78"/>
      <c r="AE190" s="78"/>
    </row>
    <row r="191" spans="1:31" s="20" customFormat="1" ht="77.25" customHeight="1">
      <c r="A191" s="78"/>
      <c r="B191" s="121">
        <v>162</v>
      </c>
      <c r="C191" s="122">
        <v>18</v>
      </c>
      <c r="D191" s="123" t="s">
        <v>316</v>
      </c>
      <c r="E191" s="124" t="s">
        <v>341</v>
      </c>
      <c r="F191" s="125">
        <v>8500</v>
      </c>
      <c r="G191" s="126" t="s">
        <v>26</v>
      </c>
      <c r="H191" s="127">
        <v>0</v>
      </c>
      <c r="I191" s="127" t="s">
        <v>26</v>
      </c>
      <c r="J191" s="127" t="s">
        <v>26</v>
      </c>
      <c r="K191" s="127" t="s">
        <v>26</v>
      </c>
      <c r="L191" s="127" t="s">
        <v>26</v>
      </c>
      <c r="M191" s="127" t="s">
        <v>26</v>
      </c>
      <c r="N191" s="127" t="s">
        <v>26</v>
      </c>
      <c r="O191" s="127" t="s">
        <v>26</v>
      </c>
      <c r="P191" s="127" t="s">
        <v>26</v>
      </c>
      <c r="Q191" s="127" t="s">
        <v>26</v>
      </c>
      <c r="R191" s="127" t="s">
        <v>26</v>
      </c>
      <c r="S191" s="127">
        <v>0</v>
      </c>
      <c r="T191" s="127" t="s">
        <v>26</v>
      </c>
      <c r="U191" s="127" t="s">
        <v>26</v>
      </c>
      <c r="V191" s="127" t="s">
        <v>26</v>
      </c>
      <c r="W191" s="127" t="s">
        <v>26</v>
      </c>
      <c r="X191" s="78"/>
      <c r="Y191" s="78"/>
      <c r="Z191" s="78"/>
      <c r="AA191" s="78"/>
      <c r="AB191" s="78"/>
      <c r="AC191" s="78"/>
      <c r="AD191" s="78"/>
      <c r="AE191" s="78"/>
    </row>
    <row r="192" spans="1:31" s="20" customFormat="1" ht="77.25" customHeight="1">
      <c r="A192" s="78"/>
      <c r="B192" s="114">
        <v>163</v>
      </c>
      <c r="C192" s="115">
        <v>19</v>
      </c>
      <c r="D192" s="116" t="s">
        <v>246</v>
      </c>
      <c r="E192" s="117" t="s">
        <v>196</v>
      </c>
      <c r="F192" s="118">
        <v>8100</v>
      </c>
      <c r="G192" s="119" t="s">
        <v>26</v>
      </c>
      <c r="H192" s="120">
        <v>0</v>
      </c>
      <c r="I192" s="120" t="s">
        <v>26</v>
      </c>
      <c r="J192" s="120" t="s">
        <v>26</v>
      </c>
      <c r="K192" s="120" t="s">
        <v>26</v>
      </c>
      <c r="L192" s="120" t="s">
        <v>26</v>
      </c>
      <c r="M192" s="120" t="s">
        <v>26</v>
      </c>
      <c r="N192" s="120" t="s">
        <v>26</v>
      </c>
      <c r="O192" s="120" t="s">
        <v>26</v>
      </c>
      <c r="P192" s="120" t="s">
        <v>26</v>
      </c>
      <c r="Q192" s="120" t="s">
        <v>26</v>
      </c>
      <c r="R192" s="120" t="s">
        <v>26</v>
      </c>
      <c r="S192" s="120">
        <v>0</v>
      </c>
      <c r="T192" s="120" t="s">
        <v>26</v>
      </c>
      <c r="U192" s="120" t="s">
        <v>26</v>
      </c>
      <c r="V192" s="120" t="s">
        <v>26</v>
      </c>
      <c r="W192" s="120" t="s">
        <v>26</v>
      </c>
      <c r="X192" s="78"/>
      <c r="Y192" s="78"/>
      <c r="Z192" s="78"/>
      <c r="AA192" s="78"/>
      <c r="AB192" s="78"/>
      <c r="AC192" s="78"/>
      <c r="AD192" s="78"/>
      <c r="AE192" s="78"/>
    </row>
    <row r="193" spans="1:31" s="20" customFormat="1" ht="77.25" customHeight="1">
      <c r="A193" s="78"/>
      <c r="B193" s="121">
        <v>164</v>
      </c>
      <c r="C193" s="122">
        <v>20</v>
      </c>
      <c r="D193" s="123" t="s">
        <v>180</v>
      </c>
      <c r="E193" s="124" t="s">
        <v>304</v>
      </c>
      <c r="F193" s="125">
        <v>8000</v>
      </c>
      <c r="G193" s="126" t="s">
        <v>26</v>
      </c>
      <c r="H193" s="127">
        <v>0</v>
      </c>
      <c r="I193" s="127" t="s">
        <v>26</v>
      </c>
      <c r="J193" s="127" t="s">
        <v>26</v>
      </c>
      <c r="K193" s="127" t="s">
        <v>26</v>
      </c>
      <c r="L193" s="127" t="s">
        <v>26</v>
      </c>
      <c r="M193" s="127" t="s">
        <v>26</v>
      </c>
      <c r="N193" s="127" t="s">
        <v>26</v>
      </c>
      <c r="O193" s="127" t="s">
        <v>26</v>
      </c>
      <c r="P193" s="127" t="s">
        <v>26</v>
      </c>
      <c r="Q193" s="127" t="s">
        <v>26</v>
      </c>
      <c r="R193" s="127" t="s">
        <v>26</v>
      </c>
      <c r="S193" s="127">
        <v>0</v>
      </c>
      <c r="T193" s="127" t="s">
        <v>26</v>
      </c>
      <c r="U193" s="127" t="s">
        <v>26</v>
      </c>
      <c r="V193" s="127" t="s">
        <v>26</v>
      </c>
      <c r="W193" s="127" t="s">
        <v>26</v>
      </c>
      <c r="X193" s="78"/>
      <c r="Y193" s="78"/>
      <c r="Z193" s="78"/>
      <c r="AA193" s="78"/>
      <c r="AB193" s="78"/>
      <c r="AC193" s="78"/>
      <c r="AD193" s="78"/>
      <c r="AE193" s="78"/>
    </row>
    <row r="194" spans="1:31" s="20" customFormat="1" ht="77.25" customHeight="1">
      <c r="A194" s="78"/>
      <c r="B194" s="114">
        <v>165</v>
      </c>
      <c r="C194" s="115">
        <v>21</v>
      </c>
      <c r="D194" s="116" t="s">
        <v>317</v>
      </c>
      <c r="E194" s="117" t="s">
        <v>192</v>
      </c>
      <c r="F194" s="118">
        <v>8000</v>
      </c>
      <c r="G194" s="119" t="s">
        <v>26</v>
      </c>
      <c r="H194" s="120" t="s">
        <v>71</v>
      </c>
      <c r="I194" s="120" t="s">
        <v>352</v>
      </c>
      <c r="J194" s="120" t="s">
        <v>26</v>
      </c>
      <c r="K194" s="120" t="s">
        <v>26</v>
      </c>
      <c r="L194" s="120" t="s">
        <v>26</v>
      </c>
      <c r="M194" s="120" t="s">
        <v>26</v>
      </c>
      <c r="N194" s="120" t="s">
        <v>26</v>
      </c>
      <c r="O194" s="120" t="s">
        <v>26</v>
      </c>
      <c r="P194" s="120" t="s">
        <v>26</v>
      </c>
      <c r="Q194" s="120" t="s">
        <v>26</v>
      </c>
      <c r="R194" s="120" t="s">
        <v>26</v>
      </c>
      <c r="S194" s="120">
        <v>0</v>
      </c>
      <c r="T194" s="120" t="s">
        <v>26</v>
      </c>
      <c r="U194" s="120" t="s">
        <v>26</v>
      </c>
      <c r="V194" s="120" t="s">
        <v>26</v>
      </c>
      <c r="W194" s="120" t="s">
        <v>26</v>
      </c>
      <c r="X194" s="78"/>
      <c r="Y194" s="78"/>
      <c r="Z194" s="78"/>
      <c r="AA194" s="78"/>
      <c r="AB194" s="78"/>
      <c r="AC194" s="78"/>
      <c r="AD194" s="78"/>
      <c r="AE194" s="78"/>
    </row>
    <row r="195" spans="1:31" s="20" customFormat="1" ht="77.25" customHeight="1">
      <c r="A195" s="78"/>
      <c r="B195" s="121">
        <v>166</v>
      </c>
      <c r="C195" s="122">
        <v>22</v>
      </c>
      <c r="D195" s="123" t="s">
        <v>318</v>
      </c>
      <c r="E195" s="124" t="s">
        <v>207</v>
      </c>
      <c r="F195" s="125">
        <v>8000</v>
      </c>
      <c r="G195" s="126" t="s">
        <v>26</v>
      </c>
      <c r="H195" s="127">
        <v>0</v>
      </c>
      <c r="I195" s="127" t="s">
        <v>26</v>
      </c>
      <c r="J195" s="127" t="s">
        <v>26</v>
      </c>
      <c r="K195" s="127" t="s">
        <v>26</v>
      </c>
      <c r="L195" s="127" t="s">
        <v>26</v>
      </c>
      <c r="M195" s="127" t="s">
        <v>26</v>
      </c>
      <c r="N195" s="127" t="s">
        <v>26</v>
      </c>
      <c r="O195" s="127" t="s">
        <v>26</v>
      </c>
      <c r="P195" s="127" t="s">
        <v>26</v>
      </c>
      <c r="Q195" s="127" t="s">
        <v>26</v>
      </c>
      <c r="R195" s="127" t="s">
        <v>26</v>
      </c>
      <c r="S195" s="127">
        <v>0</v>
      </c>
      <c r="T195" s="127" t="s">
        <v>26</v>
      </c>
      <c r="U195" s="127" t="s">
        <v>26</v>
      </c>
      <c r="V195" s="127" t="s">
        <v>26</v>
      </c>
      <c r="W195" s="127" t="s">
        <v>26</v>
      </c>
      <c r="X195" s="78"/>
      <c r="Y195" s="78"/>
      <c r="Z195" s="78"/>
      <c r="AA195" s="78"/>
      <c r="AB195" s="78"/>
      <c r="AC195" s="78"/>
      <c r="AD195" s="78"/>
      <c r="AE195" s="78"/>
    </row>
    <row r="196" spans="1:31" s="20" customFormat="1" ht="77.25" customHeight="1">
      <c r="A196" s="78"/>
      <c r="B196" s="114">
        <v>167</v>
      </c>
      <c r="C196" s="115">
        <v>23</v>
      </c>
      <c r="D196" s="116" t="s">
        <v>232</v>
      </c>
      <c r="E196" s="117" t="s">
        <v>179</v>
      </c>
      <c r="F196" s="118">
        <v>8000</v>
      </c>
      <c r="G196" s="119" t="s">
        <v>26</v>
      </c>
      <c r="H196" s="120">
        <v>0</v>
      </c>
      <c r="I196" s="120" t="s">
        <v>26</v>
      </c>
      <c r="J196" s="120" t="s">
        <v>26</v>
      </c>
      <c r="K196" s="120" t="s">
        <v>26</v>
      </c>
      <c r="L196" s="120" t="s">
        <v>26</v>
      </c>
      <c r="M196" s="120" t="s">
        <v>26</v>
      </c>
      <c r="N196" s="120" t="s">
        <v>26</v>
      </c>
      <c r="O196" s="120" t="s">
        <v>26</v>
      </c>
      <c r="P196" s="120" t="s">
        <v>26</v>
      </c>
      <c r="Q196" s="120" t="s">
        <v>26</v>
      </c>
      <c r="R196" s="120" t="s">
        <v>26</v>
      </c>
      <c r="S196" s="120">
        <v>0</v>
      </c>
      <c r="T196" s="120" t="s">
        <v>26</v>
      </c>
      <c r="U196" s="120" t="s">
        <v>26</v>
      </c>
      <c r="V196" s="120" t="s">
        <v>26</v>
      </c>
      <c r="W196" s="120" t="s">
        <v>26</v>
      </c>
      <c r="X196" s="78"/>
      <c r="Y196" s="78"/>
      <c r="Z196" s="78"/>
      <c r="AA196" s="78"/>
      <c r="AB196" s="78"/>
      <c r="AC196" s="78"/>
      <c r="AD196" s="78"/>
      <c r="AE196" s="78"/>
    </row>
    <row r="197" spans="1:31" s="20" customFormat="1" ht="77.25" customHeight="1">
      <c r="A197" s="78"/>
      <c r="B197" s="121">
        <v>168</v>
      </c>
      <c r="C197" s="122">
        <v>24</v>
      </c>
      <c r="D197" s="123" t="s">
        <v>202</v>
      </c>
      <c r="E197" s="124" t="s">
        <v>192</v>
      </c>
      <c r="F197" s="125">
        <v>7630</v>
      </c>
      <c r="G197" s="126" t="s">
        <v>26</v>
      </c>
      <c r="H197" s="127">
        <v>0</v>
      </c>
      <c r="I197" s="127" t="s">
        <v>26</v>
      </c>
      <c r="J197" s="127" t="s">
        <v>26</v>
      </c>
      <c r="K197" s="127" t="s">
        <v>26</v>
      </c>
      <c r="L197" s="127" t="s">
        <v>26</v>
      </c>
      <c r="M197" s="127" t="s">
        <v>26</v>
      </c>
      <c r="N197" s="127" t="s">
        <v>26</v>
      </c>
      <c r="O197" s="127" t="s">
        <v>26</v>
      </c>
      <c r="P197" s="127" t="s">
        <v>26</v>
      </c>
      <c r="Q197" s="127" t="s">
        <v>26</v>
      </c>
      <c r="R197" s="127" t="s">
        <v>26</v>
      </c>
      <c r="S197" s="127">
        <v>0</v>
      </c>
      <c r="T197" s="127" t="s">
        <v>26</v>
      </c>
      <c r="U197" s="127" t="s">
        <v>26</v>
      </c>
      <c r="V197" s="127" t="s">
        <v>26</v>
      </c>
      <c r="W197" s="127" t="s">
        <v>26</v>
      </c>
      <c r="X197" s="78"/>
      <c r="Y197" s="78"/>
      <c r="Z197" s="78"/>
      <c r="AA197" s="78"/>
      <c r="AB197" s="78"/>
      <c r="AC197" s="78"/>
      <c r="AD197" s="78"/>
      <c r="AE197" s="78"/>
    </row>
    <row r="198" spans="1:31" s="20" customFormat="1" ht="77.25" customHeight="1">
      <c r="A198" s="78"/>
      <c r="B198" s="114">
        <v>169</v>
      </c>
      <c r="C198" s="115">
        <v>25</v>
      </c>
      <c r="D198" s="116" t="s">
        <v>319</v>
      </c>
      <c r="E198" s="117" t="s">
        <v>192</v>
      </c>
      <c r="F198" s="118">
        <v>7630</v>
      </c>
      <c r="G198" s="119" t="s">
        <v>26</v>
      </c>
      <c r="H198" s="120">
        <v>0</v>
      </c>
      <c r="I198" s="120" t="s">
        <v>26</v>
      </c>
      <c r="J198" s="120" t="s">
        <v>26</v>
      </c>
      <c r="K198" s="120" t="s">
        <v>26</v>
      </c>
      <c r="L198" s="120" t="s">
        <v>26</v>
      </c>
      <c r="M198" s="120" t="s">
        <v>26</v>
      </c>
      <c r="N198" s="120" t="s">
        <v>26</v>
      </c>
      <c r="O198" s="120" t="s">
        <v>26</v>
      </c>
      <c r="P198" s="120" t="s">
        <v>26</v>
      </c>
      <c r="Q198" s="120" t="s">
        <v>26</v>
      </c>
      <c r="R198" s="120" t="s">
        <v>26</v>
      </c>
      <c r="S198" s="120">
        <v>0</v>
      </c>
      <c r="T198" s="120" t="s">
        <v>26</v>
      </c>
      <c r="U198" s="120" t="s">
        <v>26</v>
      </c>
      <c r="V198" s="120" t="s">
        <v>26</v>
      </c>
      <c r="W198" s="120" t="s">
        <v>26</v>
      </c>
      <c r="X198" s="78"/>
      <c r="Y198" s="78"/>
      <c r="Z198" s="78"/>
      <c r="AA198" s="78"/>
      <c r="AB198" s="78"/>
      <c r="AC198" s="78"/>
      <c r="AD198" s="78"/>
      <c r="AE198" s="78"/>
    </row>
    <row r="199" spans="1:31" s="20" customFormat="1" ht="77.25" customHeight="1">
      <c r="A199" s="78"/>
      <c r="B199" s="121">
        <v>170</v>
      </c>
      <c r="C199" s="122">
        <v>26</v>
      </c>
      <c r="D199" s="123" t="s">
        <v>247</v>
      </c>
      <c r="E199" s="124" t="s">
        <v>192</v>
      </c>
      <c r="F199" s="125">
        <v>7500</v>
      </c>
      <c r="G199" s="126" t="s">
        <v>26</v>
      </c>
      <c r="H199" s="127">
        <v>0</v>
      </c>
      <c r="I199" s="127" t="s">
        <v>26</v>
      </c>
      <c r="J199" s="127" t="s">
        <v>26</v>
      </c>
      <c r="K199" s="127" t="s">
        <v>26</v>
      </c>
      <c r="L199" s="127" t="s">
        <v>26</v>
      </c>
      <c r="M199" s="127" t="s">
        <v>26</v>
      </c>
      <c r="N199" s="127" t="s">
        <v>26</v>
      </c>
      <c r="O199" s="127" t="s">
        <v>26</v>
      </c>
      <c r="P199" s="127" t="s">
        <v>26</v>
      </c>
      <c r="Q199" s="127" t="s">
        <v>26</v>
      </c>
      <c r="R199" s="127" t="s">
        <v>26</v>
      </c>
      <c r="S199" s="127">
        <v>0</v>
      </c>
      <c r="T199" s="127" t="s">
        <v>26</v>
      </c>
      <c r="U199" s="127" t="s">
        <v>26</v>
      </c>
      <c r="V199" s="127" t="s">
        <v>26</v>
      </c>
      <c r="W199" s="127" t="s">
        <v>26</v>
      </c>
      <c r="X199" s="78"/>
      <c r="Y199" s="78"/>
      <c r="Z199" s="78"/>
      <c r="AA199" s="78"/>
      <c r="AB199" s="78"/>
      <c r="AC199" s="78"/>
      <c r="AD199" s="78"/>
      <c r="AE199" s="78"/>
    </row>
    <row r="200" spans="1:31" s="20" customFormat="1" ht="77.25" customHeight="1">
      <c r="A200" s="78"/>
      <c r="B200" s="114">
        <v>171</v>
      </c>
      <c r="C200" s="115">
        <v>27</v>
      </c>
      <c r="D200" s="116" t="s">
        <v>320</v>
      </c>
      <c r="E200" s="117" t="s">
        <v>204</v>
      </c>
      <c r="F200" s="118">
        <v>7303</v>
      </c>
      <c r="G200" s="119" t="s">
        <v>26</v>
      </c>
      <c r="H200" s="120">
        <v>0</v>
      </c>
      <c r="I200" s="120" t="s">
        <v>26</v>
      </c>
      <c r="J200" s="120" t="s">
        <v>26</v>
      </c>
      <c r="K200" s="120" t="s">
        <v>26</v>
      </c>
      <c r="L200" s="120" t="s">
        <v>26</v>
      </c>
      <c r="M200" s="120" t="s">
        <v>26</v>
      </c>
      <c r="N200" s="120" t="s">
        <v>26</v>
      </c>
      <c r="O200" s="120" t="s">
        <v>26</v>
      </c>
      <c r="P200" s="120" t="s">
        <v>26</v>
      </c>
      <c r="Q200" s="120" t="s">
        <v>26</v>
      </c>
      <c r="R200" s="120" t="s">
        <v>26</v>
      </c>
      <c r="S200" s="120">
        <v>567</v>
      </c>
      <c r="T200" s="120" t="s">
        <v>26</v>
      </c>
      <c r="U200" s="120" t="s">
        <v>26</v>
      </c>
      <c r="V200" s="120" t="s">
        <v>26</v>
      </c>
      <c r="W200" s="120" t="s">
        <v>26</v>
      </c>
      <c r="X200" s="78"/>
      <c r="Y200" s="78"/>
      <c r="Z200" s="78"/>
      <c r="AA200" s="78"/>
      <c r="AB200" s="78"/>
      <c r="AC200" s="78"/>
      <c r="AD200" s="78"/>
      <c r="AE200" s="78"/>
    </row>
    <row r="201" spans="1:31" s="20" customFormat="1" ht="77.25" customHeight="1">
      <c r="A201" s="78"/>
      <c r="B201" s="121">
        <v>172</v>
      </c>
      <c r="C201" s="122">
        <v>28</v>
      </c>
      <c r="D201" s="123" t="s">
        <v>322</v>
      </c>
      <c r="E201" s="124" t="s">
        <v>177</v>
      </c>
      <c r="F201" s="125">
        <v>6600</v>
      </c>
      <c r="G201" s="126" t="s">
        <v>26</v>
      </c>
      <c r="H201" s="127">
        <v>0</v>
      </c>
      <c r="I201" s="127" t="s">
        <v>26</v>
      </c>
      <c r="J201" s="127" t="s">
        <v>26</v>
      </c>
      <c r="K201" s="127" t="s">
        <v>26</v>
      </c>
      <c r="L201" s="127" t="s">
        <v>26</v>
      </c>
      <c r="M201" s="127" t="s">
        <v>26</v>
      </c>
      <c r="N201" s="127" t="s">
        <v>26</v>
      </c>
      <c r="O201" s="127" t="s">
        <v>26</v>
      </c>
      <c r="P201" s="127" t="s">
        <v>26</v>
      </c>
      <c r="Q201" s="127" t="s">
        <v>26</v>
      </c>
      <c r="R201" s="127" t="s">
        <v>26</v>
      </c>
      <c r="S201" s="127">
        <v>0</v>
      </c>
      <c r="T201" s="127" t="s">
        <v>26</v>
      </c>
      <c r="U201" s="127" t="s">
        <v>26</v>
      </c>
      <c r="V201" s="127" t="s">
        <v>26</v>
      </c>
      <c r="W201" s="127" t="s">
        <v>26</v>
      </c>
      <c r="X201" s="78"/>
      <c r="Y201" s="78"/>
      <c r="Z201" s="78"/>
      <c r="AA201" s="78"/>
      <c r="AB201" s="78"/>
      <c r="AC201" s="78"/>
      <c r="AD201" s="78"/>
      <c r="AE201" s="78"/>
    </row>
    <row r="202" spans="1:31" s="20" customFormat="1" ht="77.25" customHeight="1">
      <c r="A202" s="78"/>
      <c r="B202" s="114">
        <v>173</v>
      </c>
      <c r="C202" s="115">
        <v>29</v>
      </c>
      <c r="D202" s="116" t="s">
        <v>323</v>
      </c>
      <c r="E202" s="117" t="s">
        <v>177</v>
      </c>
      <c r="F202" s="118">
        <v>6600</v>
      </c>
      <c r="G202" s="119" t="s">
        <v>26</v>
      </c>
      <c r="H202" s="120">
        <v>0</v>
      </c>
      <c r="I202" s="120" t="s">
        <v>26</v>
      </c>
      <c r="J202" s="120" t="s">
        <v>26</v>
      </c>
      <c r="K202" s="120" t="s">
        <v>26</v>
      </c>
      <c r="L202" s="120" t="s">
        <v>26</v>
      </c>
      <c r="M202" s="120" t="s">
        <v>26</v>
      </c>
      <c r="N202" s="120" t="s">
        <v>26</v>
      </c>
      <c r="O202" s="120" t="s">
        <v>26</v>
      </c>
      <c r="P202" s="120" t="s">
        <v>26</v>
      </c>
      <c r="Q202" s="120" t="s">
        <v>26</v>
      </c>
      <c r="R202" s="120" t="s">
        <v>26</v>
      </c>
      <c r="S202" s="120">
        <v>567</v>
      </c>
      <c r="T202" s="120" t="s">
        <v>26</v>
      </c>
      <c r="U202" s="120" t="s">
        <v>26</v>
      </c>
      <c r="V202" s="120" t="s">
        <v>26</v>
      </c>
      <c r="W202" s="120" t="s">
        <v>26</v>
      </c>
      <c r="X202" s="78"/>
      <c r="Y202" s="78"/>
      <c r="Z202" s="78"/>
      <c r="AA202" s="78"/>
      <c r="AB202" s="78"/>
      <c r="AC202" s="78"/>
      <c r="AD202" s="78"/>
      <c r="AE202" s="78"/>
    </row>
    <row r="203" spans="1:31" s="20" customFormat="1" ht="77.25" customHeight="1">
      <c r="A203" s="78"/>
      <c r="B203" s="121">
        <v>174</v>
      </c>
      <c r="C203" s="122">
        <v>30</v>
      </c>
      <c r="D203" s="123" t="s">
        <v>324</v>
      </c>
      <c r="E203" s="124" t="s">
        <v>177</v>
      </c>
      <c r="F203" s="125">
        <v>6050</v>
      </c>
      <c r="G203" s="126" t="s">
        <v>26</v>
      </c>
      <c r="H203" s="127">
        <v>0</v>
      </c>
      <c r="I203" s="127" t="s">
        <v>26</v>
      </c>
      <c r="J203" s="127" t="s">
        <v>26</v>
      </c>
      <c r="K203" s="127" t="s">
        <v>26</v>
      </c>
      <c r="L203" s="127" t="s">
        <v>26</v>
      </c>
      <c r="M203" s="127" t="s">
        <v>26</v>
      </c>
      <c r="N203" s="127" t="s">
        <v>26</v>
      </c>
      <c r="O203" s="127" t="s">
        <v>26</v>
      </c>
      <c r="P203" s="127" t="s">
        <v>26</v>
      </c>
      <c r="Q203" s="127" t="s">
        <v>26</v>
      </c>
      <c r="R203" s="127" t="s">
        <v>26</v>
      </c>
      <c r="S203" s="127">
        <v>0</v>
      </c>
      <c r="T203" s="127" t="s">
        <v>26</v>
      </c>
      <c r="U203" s="127" t="s">
        <v>26</v>
      </c>
      <c r="V203" s="127" t="s">
        <v>26</v>
      </c>
      <c r="W203" s="127" t="s">
        <v>26</v>
      </c>
      <c r="X203" s="78"/>
      <c r="Y203" s="78"/>
      <c r="Z203" s="78"/>
      <c r="AA203" s="78"/>
      <c r="AB203" s="78"/>
      <c r="AC203" s="78"/>
      <c r="AD203" s="78"/>
      <c r="AE203" s="78"/>
    </row>
    <row r="204" spans="1:31" s="20" customFormat="1" ht="77.25" customHeight="1">
      <c r="A204" s="78"/>
      <c r="B204" s="114">
        <v>175</v>
      </c>
      <c r="C204" s="115">
        <v>31</v>
      </c>
      <c r="D204" s="116" t="s">
        <v>325</v>
      </c>
      <c r="E204" s="117" t="s">
        <v>192</v>
      </c>
      <c r="F204" s="118">
        <v>6050</v>
      </c>
      <c r="G204" s="119" t="s">
        <v>26</v>
      </c>
      <c r="H204" s="120">
        <v>0</v>
      </c>
      <c r="I204" s="120" t="s">
        <v>26</v>
      </c>
      <c r="J204" s="120" t="s">
        <v>26</v>
      </c>
      <c r="K204" s="120" t="s">
        <v>26</v>
      </c>
      <c r="L204" s="120" t="s">
        <v>26</v>
      </c>
      <c r="M204" s="120" t="s">
        <v>26</v>
      </c>
      <c r="N204" s="120" t="s">
        <v>26</v>
      </c>
      <c r="O204" s="120" t="s">
        <v>26</v>
      </c>
      <c r="P204" s="120" t="s">
        <v>26</v>
      </c>
      <c r="Q204" s="120" t="s">
        <v>26</v>
      </c>
      <c r="R204" s="120" t="s">
        <v>26</v>
      </c>
      <c r="S204" s="120">
        <v>0</v>
      </c>
      <c r="T204" s="120" t="s">
        <v>26</v>
      </c>
      <c r="U204" s="120" t="s">
        <v>26</v>
      </c>
      <c r="V204" s="120" t="s">
        <v>26</v>
      </c>
      <c r="W204" s="120" t="s">
        <v>26</v>
      </c>
      <c r="X204" s="78"/>
      <c r="Y204" s="78"/>
      <c r="Z204" s="78"/>
      <c r="AA204" s="78"/>
      <c r="AB204" s="78"/>
      <c r="AC204" s="78"/>
      <c r="AD204" s="78"/>
      <c r="AE204" s="78"/>
    </row>
    <row r="205" spans="1:31" s="20" customFormat="1" ht="77.25" customHeight="1">
      <c r="A205" s="78"/>
      <c r="B205" s="121">
        <v>176</v>
      </c>
      <c r="C205" s="122">
        <v>32</v>
      </c>
      <c r="D205" s="123" t="s">
        <v>275</v>
      </c>
      <c r="E205" s="124" t="s">
        <v>192</v>
      </c>
      <c r="F205" s="125">
        <v>5550</v>
      </c>
      <c r="G205" s="126" t="s">
        <v>26</v>
      </c>
      <c r="H205" s="127">
        <v>0</v>
      </c>
      <c r="I205" s="127" t="s">
        <v>26</v>
      </c>
      <c r="J205" s="127" t="s">
        <v>26</v>
      </c>
      <c r="K205" s="127" t="s">
        <v>26</v>
      </c>
      <c r="L205" s="127" t="s">
        <v>26</v>
      </c>
      <c r="M205" s="127" t="s">
        <v>26</v>
      </c>
      <c r="N205" s="127" t="s">
        <v>26</v>
      </c>
      <c r="O205" s="127" t="s">
        <v>26</v>
      </c>
      <c r="P205" s="127" t="s">
        <v>26</v>
      </c>
      <c r="Q205" s="127" t="s">
        <v>26</v>
      </c>
      <c r="R205" s="127" t="s">
        <v>26</v>
      </c>
      <c r="S205" s="127">
        <v>0</v>
      </c>
      <c r="T205" s="127" t="s">
        <v>26</v>
      </c>
      <c r="U205" s="127" t="s">
        <v>26</v>
      </c>
      <c r="V205" s="127" t="s">
        <v>26</v>
      </c>
      <c r="W205" s="127" t="s">
        <v>26</v>
      </c>
      <c r="X205" s="78"/>
      <c r="Y205" s="78"/>
      <c r="Z205" s="78"/>
      <c r="AA205" s="78"/>
      <c r="AB205" s="78"/>
      <c r="AC205" s="78"/>
      <c r="AD205" s="78"/>
      <c r="AE205" s="78"/>
    </row>
    <row r="206" spans="1:31" s="20" customFormat="1" ht="77.25" customHeight="1">
      <c r="A206" s="78"/>
      <c r="B206" s="114">
        <v>177</v>
      </c>
      <c r="C206" s="115">
        <v>33</v>
      </c>
      <c r="D206" s="116" t="s">
        <v>326</v>
      </c>
      <c r="E206" s="117" t="s">
        <v>227</v>
      </c>
      <c r="F206" s="118">
        <v>6500</v>
      </c>
      <c r="G206" s="119" t="s">
        <v>26</v>
      </c>
      <c r="H206" s="120">
        <v>0</v>
      </c>
      <c r="I206" s="120" t="s">
        <v>26</v>
      </c>
      <c r="J206" s="120" t="s">
        <v>26</v>
      </c>
      <c r="K206" s="120" t="s">
        <v>26</v>
      </c>
      <c r="L206" s="120" t="s">
        <v>26</v>
      </c>
      <c r="M206" s="120" t="s">
        <v>26</v>
      </c>
      <c r="N206" s="120" t="s">
        <v>26</v>
      </c>
      <c r="O206" s="120" t="s">
        <v>26</v>
      </c>
      <c r="P206" s="120" t="s">
        <v>26</v>
      </c>
      <c r="Q206" s="120" t="s">
        <v>26</v>
      </c>
      <c r="R206" s="120" t="s">
        <v>26</v>
      </c>
      <c r="S206" s="120">
        <v>0</v>
      </c>
      <c r="T206" s="120" t="s">
        <v>26</v>
      </c>
      <c r="U206" s="120" t="s">
        <v>26</v>
      </c>
      <c r="V206" s="120" t="s">
        <v>26</v>
      </c>
      <c r="W206" s="120" t="s">
        <v>26</v>
      </c>
      <c r="X206" s="78"/>
      <c r="Y206" s="78"/>
      <c r="Z206" s="78"/>
      <c r="AA206" s="78"/>
      <c r="AB206" s="78"/>
      <c r="AC206" s="78"/>
      <c r="AD206" s="78"/>
      <c r="AE206" s="78"/>
    </row>
    <row r="207" spans="1:31" s="20" customFormat="1" ht="77.25" customHeight="1">
      <c r="A207" s="78"/>
      <c r="B207" s="121">
        <v>178</v>
      </c>
      <c r="C207" s="122">
        <v>34</v>
      </c>
      <c r="D207" s="123" t="s">
        <v>77</v>
      </c>
      <c r="E207" s="124" t="s">
        <v>177</v>
      </c>
      <c r="F207" s="125">
        <v>5000</v>
      </c>
      <c r="G207" s="126" t="s">
        <v>26</v>
      </c>
      <c r="H207" s="127">
        <v>0</v>
      </c>
      <c r="I207" s="127" t="s">
        <v>26</v>
      </c>
      <c r="J207" s="127" t="s">
        <v>26</v>
      </c>
      <c r="K207" s="127" t="s">
        <v>26</v>
      </c>
      <c r="L207" s="127" t="s">
        <v>26</v>
      </c>
      <c r="M207" s="127" t="s">
        <v>26</v>
      </c>
      <c r="N207" s="127" t="s">
        <v>26</v>
      </c>
      <c r="O207" s="127" t="s">
        <v>26</v>
      </c>
      <c r="P207" s="127" t="s">
        <v>26</v>
      </c>
      <c r="Q207" s="127" t="s">
        <v>26</v>
      </c>
      <c r="R207" s="127" t="s">
        <v>26</v>
      </c>
      <c r="S207" s="127">
        <v>0</v>
      </c>
      <c r="T207" s="127" t="s">
        <v>26</v>
      </c>
      <c r="U207" s="127" t="s">
        <v>26</v>
      </c>
      <c r="V207" s="127" t="s">
        <v>26</v>
      </c>
      <c r="W207" s="127" t="s">
        <v>26</v>
      </c>
      <c r="X207" s="78"/>
      <c r="Y207" s="78"/>
      <c r="Z207" s="78"/>
      <c r="AA207" s="78"/>
      <c r="AB207" s="78"/>
      <c r="AC207" s="78"/>
      <c r="AD207" s="78"/>
      <c r="AE207" s="78"/>
    </row>
    <row r="208" spans="1:31" s="20" customFormat="1" ht="77.25" customHeight="1">
      <c r="A208" s="78"/>
      <c r="B208" s="114">
        <v>179</v>
      </c>
      <c r="C208" s="115">
        <v>35</v>
      </c>
      <c r="D208" s="116" t="s">
        <v>327</v>
      </c>
      <c r="E208" s="117" t="s">
        <v>198</v>
      </c>
      <c r="F208" s="118">
        <v>4480</v>
      </c>
      <c r="G208" s="119" t="s">
        <v>26</v>
      </c>
      <c r="H208" s="120">
        <v>0</v>
      </c>
      <c r="I208" s="120" t="s">
        <v>26</v>
      </c>
      <c r="J208" s="120" t="s">
        <v>26</v>
      </c>
      <c r="K208" s="120" t="s">
        <v>26</v>
      </c>
      <c r="L208" s="120" t="s">
        <v>26</v>
      </c>
      <c r="M208" s="120" t="s">
        <v>26</v>
      </c>
      <c r="N208" s="120" t="s">
        <v>26</v>
      </c>
      <c r="O208" s="120" t="s">
        <v>26</v>
      </c>
      <c r="P208" s="120" t="s">
        <v>26</v>
      </c>
      <c r="Q208" s="120" t="s">
        <v>26</v>
      </c>
      <c r="R208" s="120" t="s">
        <v>26</v>
      </c>
      <c r="S208" s="120">
        <v>0</v>
      </c>
      <c r="T208" s="120" t="s">
        <v>26</v>
      </c>
      <c r="U208" s="120" t="s">
        <v>26</v>
      </c>
      <c r="V208" s="120" t="s">
        <v>26</v>
      </c>
      <c r="W208" s="120" t="s">
        <v>26</v>
      </c>
      <c r="X208" s="78"/>
      <c r="Y208" s="78"/>
      <c r="Z208" s="78"/>
      <c r="AA208" s="78"/>
      <c r="AB208" s="78"/>
      <c r="AC208" s="78"/>
      <c r="AD208" s="78"/>
      <c r="AE208" s="78"/>
    </row>
    <row r="209" spans="1:31" s="20" customFormat="1" ht="77.25" customHeight="1">
      <c r="A209" s="78"/>
      <c r="B209" s="121">
        <v>180</v>
      </c>
      <c r="C209" s="122">
        <v>36</v>
      </c>
      <c r="D209" s="123" t="s">
        <v>185</v>
      </c>
      <c r="E209" s="124" t="s">
        <v>192</v>
      </c>
      <c r="F209" s="125">
        <v>6000</v>
      </c>
      <c r="G209" s="126" t="s">
        <v>26</v>
      </c>
      <c r="H209" s="127">
        <v>0</v>
      </c>
      <c r="I209" s="127" t="s">
        <v>26</v>
      </c>
      <c r="J209" s="127" t="s">
        <v>26</v>
      </c>
      <c r="K209" s="127" t="s">
        <v>26</v>
      </c>
      <c r="L209" s="127" t="s">
        <v>26</v>
      </c>
      <c r="M209" s="127" t="s">
        <v>26</v>
      </c>
      <c r="N209" s="127" t="s">
        <v>26</v>
      </c>
      <c r="O209" s="127" t="s">
        <v>26</v>
      </c>
      <c r="P209" s="127" t="s">
        <v>26</v>
      </c>
      <c r="Q209" s="127" t="s">
        <v>26</v>
      </c>
      <c r="R209" s="127" t="s">
        <v>26</v>
      </c>
      <c r="S209" s="127">
        <v>0</v>
      </c>
      <c r="T209" s="127" t="s">
        <v>26</v>
      </c>
      <c r="U209" s="127" t="s">
        <v>26</v>
      </c>
      <c r="V209" s="127" t="s">
        <v>26</v>
      </c>
      <c r="W209" s="127" t="s">
        <v>26</v>
      </c>
      <c r="X209" s="78"/>
      <c r="Y209" s="78"/>
      <c r="Z209" s="78"/>
      <c r="AA209" s="78"/>
      <c r="AB209" s="78"/>
      <c r="AC209" s="78"/>
      <c r="AD209" s="78"/>
      <c r="AE209" s="78"/>
    </row>
    <row r="210" spans="1:31" s="20" customFormat="1" ht="77.25" customHeight="1">
      <c r="A210" s="78"/>
      <c r="B210" s="114">
        <v>181</v>
      </c>
      <c r="C210" s="115">
        <v>37</v>
      </c>
      <c r="D210" s="116" t="s">
        <v>251</v>
      </c>
      <c r="E210" s="117" t="s">
        <v>221</v>
      </c>
      <c r="F210" s="118">
        <v>5550</v>
      </c>
      <c r="G210" s="119" t="s">
        <v>26</v>
      </c>
      <c r="H210" s="120">
        <v>0</v>
      </c>
      <c r="I210" s="120" t="s">
        <v>26</v>
      </c>
      <c r="J210" s="120" t="s">
        <v>26</v>
      </c>
      <c r="K210" s="120" t="s">
        <v>26</v>
      </c>
      <c r="L210" s="120" t="s">
        <v>26</v>
      </c>
      <c r="M210" s="120" t="s">
        <v>26</v>
      </c>
      <c r="N210" s="120" t="s">
        <v>26</v>
      </c>
      <c r="O210" s="120" t="s">
        <v>26</v>
      </c>
      <c r="P210" s="120" t="s">
        <v>26</v>
      </c>
      <c r="Q210" s="120" t="s">
        <v>26</v>
      </c>
      <c r="R210" s="120" t="s">
        <v>26</v>
      </c>
      <c r="S210" s="120">
        <v>0</v>
      </c>
      <c r="T210" s="120" t="s">
        <v>26</v>
      </c>
      <c r="U210" s="120" t="s">
        <v>26</v>
      </c>
      <c r="V210" s="120" t="s">
        <v>26</v>
      </c>
      <c r="W210" s="120" t="s">
        <v>26</v>
      </c>
      <c r="X210" s="78"/>
      <c r="Y210" s="78"/>
      <c r="Z210" s="78"/>
      <c r="AA210" s="78"/>
      <c r="AB210" s="78"/>
      <c r="AC210" s="78"/>
      <c r="AD210" s="78"/>
      <c r="AE210" s="78"/>
    </row>
    <row r="211" spans="1:31" s="20" customFormat="1" ht="77.25" customHeight="1">
      <c r="A211" s="78"/>
      <c r="B211" s="121">
        <v>182</v>
      </c>
      <c r="C211" s="122">
        <v>38</v>
      </c>
      <c r="D211" s="123" t="s">
        <v>328</v>
      </c>
      <c r="E211" s="124" t="s">
        <v>192</v>
      </c>
      <c r="F211" s="125">
        <v>4000</v>
      </c>
      <c r="G211" s="126" t="s">
        <v>26</v>
      </c>
      <c r="H211" s="127">
        <v>0</v>
      </c>
      <c r="I211" s="127" t="s">
        <v>26</v>
      </c>
      <c r="J211" s="127" t="s">
        <v>26</v>
      </c>
      <c r="K211" s="127" t="s">
        <v>26</v>
      </c>
      <c r="L211" s="127" t="s">
        <v>26</v>
      </c>
      <c r="M211" s="127" t="s">
        <v>26</v>
      </c>
      <c r="N211" s="127" t="s">
        <v>26</v>
      </c>
      <c r="O211" s="127" t="s">
        <v>26</v>
      </c>
      <c r="P211" s="127" t="s">
        <v>26</v>
      </c>
      <c r="Q211" s="127" t="s">
        <v>26</v>
      </c>
      <c r="R211" s="127" t="s">
        <v>26</v>
      </c>
      <c r="S211" s="127">
        <v>0</v>
      </c>
      <c r="T211" s="127" t="s">
        <v>26</v>
      </c>
      <c r="U211" s="127" t="s">
        <v>26</v>
      </c>
      <c r="V211" s="127" t="s">
        <v>26</v>
      </c>
      <c r="W211" s="127" t="s">
        <v>26</v>
      </c>
      <c r="X211" s="78"/>
      <c r="Y211" s="78"/>
      <c r="Z211" s="78"/>
      <c r="AA211" s="78"/>
      <c r="AB211" s="78"/>
      <c r="AC211" s="78"/>
      <c r="AD211" s="78"/>
      <c r="AE211" s="78"/>
    </row>
    <row r="212" spans="1:31" s="20" customFormat="1" ht="77.25" customHeight="1">
      <c r="A212" s="78"/>
      <c r="B212" s="114">
        <v>183</v>
      </c>
      <c r="C212" s="115">
        <v>39</v>
      </c>
      <c r="D212" s="116" t="s">
        <v>329</v>
      </c>
      <c r="E212" s="117" t="s">
        <v>184</v>
      </c>
      <c r="F212" s="118">
        <v>8000</v>
      </c>
      <c r="G212" s="119" t="s">
        <v>26</v>
      </c>
      <c r="H212" s="120">
        <v>0</v>
      </c>
      <c r="I212" s="120" t="s">
        <v>26</v>
      </c>
      <c r="J212" s="120" t="s">
        <v>26</v>
      </c>
      <c r="K212" s="120" t="s">
        <v>26</v>
      </c>
      <c r="L212" s="120" t="s">
        <v>26</v>
      </c>
      <c r="M212" s="120" t="s">
        <v>26</v>
      </c>
      <c r="N212" s="120" t="s">
        <v>26</v>
      </c>
      <c r="O212" s="120" t="s">
        <v>26</v>
      </c>
      <c r="P212" s="120" t="s">
        <v>26</v>
      </c>
      <c r="Q212" s="120" t="s">
        <v>26</v>
      </c>
      <c r="R212" s="120" t="s">
        <v>26</v>
      </c>
      <c r="S212" s="120">
        <v>0</v>
      </c>
      <c r="T212" s="120" t="s">
        <v>26</v>
      </c>
      <c r="U212" s="120" t="s">
        <v>26</v>
      </c>
      <c r="V212" s="120" t="s">
        <v>26</v>
      </c>
      <c r="W212" s="120" t="s">
        <v>26</v>
      </c>
      <c r="X212" s="78"/>
      <c r="Y212" s="78"/>
      <c r="Z212" s="78"/>
      <c r="AA212" s="78"/>
      <c r="AB212" s="78"/>
      <c r="AC212" s="78"/>
      <c r="AD212" s="78"/>
      <c r="AE212" s="78"/>
    </row>
    <row r="213" spans="1:31" s="20" customFormat="1" ht="77.25" customHeight="1">
      <c r="A213" s="78"/>
      <c r="B213" s="121">
        <v>184</v>
      </c>
      <c r="C213" s="122">
        <v>40</v>
      </c>
      <c r="D213" s="123" t="s">
        <v>335</v>
      </c>
      <c r="E213" s="124" t="s">
        <v>305</v>
      </c>
      <c r="F213" s="125">
        <v>6000</v>
      </c>
      <c r="G213" s="126" t="s">
        <v>26</v>
      </c>
      <c r="H213" s="127">
        <v>0</v>
      </c>
      <c r="I213" s="127" t="s">
        <v>26</v>
      </c>
      <c r="J213" s="127" t="s">
        <v>26</v>
      </c>
      <c r="K213" s="127" t="s">
        <v>26</v>
      </c>
      <c r="L213" s="127" t="s">
        <v>26</v>
      </c>
      <c r="M213" s="127" t="s">
        <v>26</v>
      </c>
      <c r="N213" s="127" t="s">
        <v>26</v>
      </c>
      <c r="O213" s="127" t="s">
        <v>26</v>
      </c>
      <c r="P213" s="127" t="s">
        <v>26</v>
      </c>
      <c r="Q213" s="127" t="s">
        <v>26</v>
      </c>
      <c r="R213" s="127" t="s">
        <v>26</v>
      </c>
      <c r="S213" s="127">
        <v>0</v>
      </c>
      <c r="T213" s="127" t="s">
        <v>26</v>
      </c>
      <c r="U213" s="127" t="s">
        <v>26</v>
      </c>
      <c r="V213" s="127" t="s">
        <v>26</v>
      </c>
      <c r="W213" s="127" t="s">
        <v>26</v>
      </c>
      <c r="X213" s="78"/>
      <c r="Y213" s="78"/>
      <c r="Z213" s="78"/>
      <c r="AA213" s="78"/>
      <c r="AB213" s="78"/>
      <c r="AC213" s="78"/>
      <c r="AD213" s="78"/>
      <c r="AE213" s="78"/>
    </row>
    <row r="214" spans="1:31" s="20" customFormat="1" ht="77.25" customHeight="1">
      <c r="A214" s="78"/>
      <c r="B214" s="114">
        <v>185</v>
      </c>
      <c r="C214" s="115">
        <v>41</v>
      </c>
      <c r="D214" s="116" t="s">
        <v>336</v>
      </c>
      <c r="E214" s="117" t="s">
        <v>192</v>
      </c>
      <c r="F214" s="118">
        <v>4500</v>
      </c>
      <c r="G214" s="119" t="s">
        <v>26</v>
      </c>
      <c r="H214" s="120">
        <v>0</v>
      </c>
      <c r="I214" s="120" t="s">
        <v>26</v>
      </c>
      <c r="J214" s="120" t="s">
        <v>26</v>
      </c>
      <c r="K214" s="120" t="s">
        <v>26</v>
      </c>
      <c r="L214" s="120" t="s">
        <v>26</v>
      </c>
      <c r="M214" s="120" t="s">
        <v>26</v>
      </c>
      <c r="N214" s="120" t="s">
        <v>26</v>
      </c>
      <c r="O214" s="120" t="s">
        <v>26</v>
      </c>
      <c r="P214" s="120" t="s">
        <v>26</v>
      </c>
      <c r="Q214" s="120" t="s">
        <v>26</v>
      </c>
      <c r="R214" s="120" t="s">
        <v>26</v>
      </c>
      <c r="S214" s="120">
        <v>0</v>
      </c>
      <c r="T214" s="120" t="s">
        <v>26</v>
      </c>
      <c r="U214" s="120" t="s">
        <v>26</v>
      </c>
      <c r="V214" s="120" t="s">
        <v>26</v>
      </c>
      <c r="W214" s="120" t="s">
        <v>26</v>
      </c>
      <c r="X214" s="78"/>
      <c r="Y214" s="78"/>
      <c r="Z214" s="78"/>
      <c r="AA214" s="78"/>
      <c r="AB214" s="78"/>
      <c r="AC214" s="78"/>
      <c r="AD214" s="78"/>
      <c r="AE214" s="78"/>
    </row>
    <row r="215" spans="1:31" s="20" customFormat="1" ht="77.25" customHeight="1">
      <c r="A215" s="78"/>
      <c r="B215" s="121">
        <v>186</v>
      </c>
      <c r="C215" s="122">
        <v>42</v>
      </c>
      <c r="D215" s="123" t="s">
        <v>338</v>
      </c>
      <c r="E215" s="124" t="s">
        <v>340</v>
      </c>
      <c r="F215" s="125">
        <v>3700</v>
      </c>
      <c r="G215" s="126" t="s">
        <v>26</v>
      </c>
      <c r="H215" s="127">
        <v>0</v>
      </c>
      <c r="I215" s="127" t="s">
        <v>26</v>
      </c>
      <c r="J215" s="127" t="s">
        <v>26</v>
      </c>
      <c r="K215" s="127" t="s">
        <v>26</v>
      </c>
      <c r="L215" s="127" t="s">
        <v>26</v>
      </c>
      <c r="M215" s="127" t="s">
        <v>26</v>
      </c>
      <c r="N215" s="127" t="s">
        <v>26</v>
      </c>
      <c r="O215" s="127" t="s">
        <v>26</v>
      </c>
      <c r="P215" s="127" t="s">
        <v>26</v>
      </c>
      <c r="Q215" s="127" t="s">
        <v>26</v>
      </c>
      <c r="R215" s="127" t="s">
        <v>26</v>
      </c>
      <c r="S215" s="127">
        <v>0</v>
      </c>
      <c r="T215" s="127" t="s">
        <v>26</v>
      </c>
      <c r="U215" s="127" t="s">
        <v>26</v>
      </c>
      <c r="V215" s="127" t="s">
        <v>26</v>
      </c>
      <c r="W215" s="127" t="s">
        <v>26</v>
      </c>
      <c r="X215" s="78"/>
      <c r="Y215" s="78"/>
      <c r="Z215" s="78"/>
      <c r="AA215" s="78"/>
      <c r="AB215" s="78"/>
      <c r="AC215" s="78"/>
      <c r="AD215" s="78"/>
      <c r="AE215" s="78"/>
    </row>
    <row r="216" spans="1:31" s="20" customFormat="1" ht="77.25" customHeight="1">
      <c r="A216" s="78"/>
      <c r="B216" s="114">
        <v>187</v>
      </c>
      <c r="C216" s="115">
        <v>43</v>
      </c>
      <c r="D216" s="116" t="s">
        <v>339</v>
      </c>
      <c r="E216" s="117" t="s">
        <v>342</v>
      </c>
      <c r="F216" s="118">
        <v>6000</v>
      </c>
      <c r="G216" s="119" t="s">
        <v>26</v>
      </c>
      <c r="H216" s="120">
        <v>0</v>
      </c>
      <c r="I216" s="120" t="s">
        <v>26</v>
      </c>
      <c r="J216" s="120" t="s">
        <v>26</v>
      </c>
      <c r="K216" s="120" t="s">
        <v>26</v>
      </c>
      <c r="L216" s="120" t="s">
        <v>26</v>
      </c>
      <c r="M216" s="120" t="s">
        <v>26</v>
      </c>
      <c r="N216" s="120" t="s">
        <v>26</v>
      </c>
      <c r="O216" s="120" t="s">
        <v>26</v>
      </c>
      <c r="P216" s="120" t="s">
        <v>26</v>
      </c>
      <c r="Q216" s="120" t="s">
        <v>26</v>
      </c>
      <c r="R216" s="120" t="s">
        <v>26</v>
      </c>
      <c r="S216" s="120">
        <v>0</v>
      </c>
      <c r="T216" s="120" t="s">
        <v>26</v>
      </c>
      <c r="U216" s="120" t="s">
        <v>26</v>
      </c>
      <c r="V216" s="120" t="s">
        <v>26</v>
      </c>
      <c r="W216" s="120" t="s">
        <v>26</v>
      </c>
      <c r="X216" s="78"/>
      <c r="Y216" s="78"/>
      <c r="Z216" s="78"/>
      <c r="AA216" s="78"/>
      <c r="AB216" s="78"/>
      <c r="AC216" s="78"/>
      <c r="AD216" s="78"/>
      <c r="AE216" s="78"/>
    </row>
    <row r="217" spans="1:31" s="20" customFormat="1" ht="77.25" customHeight="1">
      <c r="A217" s="78"/>
      <c r="B217" s="121">
        <v>188</v>
      </c>
      <c r="C217" s="122">
        <v>44</v>
      </c>
      <c r="D217" s="123" t="str">
        <f>PROPER("GUILLERMO ESTUARDO SANCHEZ ESTRADA")</f>
        <v>Guillermo Estuardo Sanchez Estrada</v>
      </c>
      <c r="E217" s="124" t="s">
        <v>171</v>
      </c>
      <c r="F217" s="125">
        <v>5000</v>
      </c>
      <c r="G217" s="126" t="s">
        <v>26</v>
      </c>
      <c r="H217" s="127">
        <v>0</v>
      </c>
      <c r="I217" s="127" t="s">
        <v>26</v>
      </c>
      <c r="J217" s="127" t="s">
        <v>26</v>
      </c>
      <c r="K217" s="127" t="s">
        <v>26</v>
      </c>
      <c r="L217" s="127" t="s">
        <v>26</v>
      </c>
      <c r="M217" s="127" t="s">
        <v>26</v>
      </c>
      <c r="N217" s="127" t="s">
        <v>26</v>
      </c>
      <c r="O217" s="127" t="s">
        <v>26</v>
      </c>
      <c r="P217" s="127" t="s">
        <v>26</v>
      </c>
      <c r="Q217" s="127" t="s">
        <v>26</v>
      </c>
      <c r="R217" s="127" t="s">
        <v>26</v>
      </c>
      <c r="S217" s="127">
        <v>0</v>
      </c>
      <c r="T217" s="127" t="s">
        <v>26</v>
      </c>
      <c r="U217" s="127" t="s">
        <v>26</v>
      </c>
      <c r="V217" s="127" t="s">
        <v>26</v>
      </c>
      <c r="W217" s="127" t="s">
        <v>26</v>
      </c>
      <c r="X217" s="78"/>
      <c r="Y217" s="78"/>
      <c r="Z217" s="78"/>
      <c r="AA217" s="78"/>
      <c r="AB217" s="78"/>
      <c r="AC217" s="78"/>
      <c r="AD217" s="78"/>
      <c r="AE217" s="78"/>
    </row>
    <row r="218" spans="1:31" s="20" customFormat="1" ht="77.25" customHeight="1">
      <c r="A218" s="78"/>
      <c r="B218" s="114">
        <v>189</v>
      </c>
      <c r="C218" s="115">
        <v>45</v>
      </c>
      <c r="D218" s="116" t="s">
        <v>345</v>
      </c>
      <c r="E218" s="117" t="s">
        <v>343</v>
      </c>
      <c r="F218" s="118">
        <v>5000</v>
      </c>
      <c r="G218" s="119" t="s">
        <v>26</v>
      </c>
      <c r="H218" s="120">
        <v>0</v>
      </c>
      <c r="I218" s="120" t="s">
        <v>26</v>
      </c>
      <c r="J218" s="120" t="s">
        <v>26</v>
      </c>
      <c r="K218" s="120" t="s">
        <v>26</v>
      </c>
      <c r="L218" s="120" t="s">
        <v>26</v>
      </c>
      <c r="M218" s="120" t="s">
        <v>26</v>
      </c>
      <c r="N218" s="120" t="s">
        <v>26</v>
      </c>
      <c r="O218" s="120" t="s">
        <v>26</v>
      </c>
      <c r="P218" s="120" t="s">
        <v>26</v>
      </c>
      <c r="Q218" s="120" t="s">
        <v>26</v>
      </c>
      <c r="R218" s="120" t="s">
        <v>26</v>
      </c>
      <c r="S218" s="120">
        <v>0</v>
      </c>
      <c r="T218" s="120" t="s">
        <v>26</v>
      </c>
      <c r="U218" s="120" t="s">
        <v>26</v>
      </c>
      <c r="V218" s="120" t="s">
        <v>26</v>
      </c>
      <c r="W218" s="120" t="s">
        <v>26</v>
      </c>
      <c r="X218" s="78"/>
      <c r="Y218" s="78"/>
      <c r="Z218" s="78"/>
      <c r="AA218" s="78"/>
      <c r="AB218" s="78"/>
      <c r="AC218" s="78"/>
      <c r="AD218" s="78"/>
      <c r="AE218" s="78"/>
    </row>
    <row r="219" spans="1:31" s="20" customFormat="1" ht="77.25" customHeight="1">
      <c r="A219" s="78"/>
      <c r="B219" s="121">
        <v>190</v>
      </c>
      <c r="C219" s="122">
        <v>46</v>
      </c>
      <c r="D219" s="123" t="s">
        <v>362</v>
      </c>
      <c r="E219" s="124" t="s">
        <v>249</v>
      </c>
      <c r="F219" s="125">
        <f>6000+6000+3096.77</f>
        <v>15096.77</v>
      </c>
      <c r="G219" s="126"/>
      <c r="H219" s="127">
        <v>0</v>
      </c>
      <c r="I219" s="127" t="s">
        <v>26</v>
      </c>
      <c r="J219" s="127" t="s">
        <v>26</v>
      </c>
      <c r="K219" s="127" t="s">
        <v>26</v>
      </c>
      <c r="L219" s="127" t="s">
        <v>26</v>
      </c>
      <c r="M219" s="127" t="s">
        <v>26</v>
      </c>
      <c r="N219" s="127" t="s">
        <v>26</v>
      </c>
      <c r="O219" s="127" t="s">
        <v>26</v>
      </c>
      <c r="P219" s="127" t="s">
        <v>26</v>
      </c>
      <c r="Q219" s="127" t="s">
        <v>26</v>
      </c>
      <c r="R219" s="127" t="s">
        <v>26</v>
      </c>
      <c r="S219" s="127">
        <v>0</v>
      </c>
      <c r="T219" s="127" t="s">
        <v>26</v>
      </c>
      <c r="U219" s="127" t="s">
        <v>26</v>
      </c>
      <c r="V219" s="127" t="s">
        <v>26</v>
      </c>
      <c r="W219" s="127" t="s">
        <v>26</v>
      </c>
      <c r="X219" s="78"/>
      <c r="Y219" s="78"/>
      <c r="Z219" s="78"/>
      <c r="AA219" s="78"/>
      <c r="AB219" s="78"/>
      <c r="AC219" s="78"/>
      <c r="AD219" s="78"/>
      <c r="AE219" s="78"/>
    </row>
    <row r="220" spans="1:31" s="20" customFormat="1" ht="77.25" customHeight="1">
      <c r="A220" s="78"/>
      <c r="B220" s="114">
        <v>191</v>
      </c>
      <c r="C220" s="115">
        <v>47</v>
      </c>
      <c r="D220" s="116" t="s">
        <v>363</v>
      </c>
      <c r="E220" s="117" t="s">
        <v>249</v>
      </c>
      <c r="F220" s="118">
        <v>15096.77</v>
      </c>
      <c r="G220" s="119"/>
      <c r="H220" s="120">
        <v>0</v>
      </c>
      <c r="I220" s="120" t="s">
        <v>26</v>
      </c>
      <c r="J220" s="120" t="s">
        <v>26</v>
      </c>
      <c r="K220" s="120" t="s">
        <v>26</v>
      </c>
      <c r="L220" s="120" t="s">
        <v>26</v>
      </c>
      <c r="M220" s="120" t="s">
        <v>26</v>
      </c>
      <c r="N220" s="120" t="s">
        <v>26</v>
      </c>
      <c r="O220" s="120" t="s">
        <v>26</v>
      </c>
      <c r="P220" s="120" t="s">
        <v>26</v>
      </c>
      <c r="Q220" s="120" t="s">
        <v>26</v>
      </c>
      <c r="R220" s="120" t="s">
        <v>26</v>
      </c>
      <c r="S220" s="120">
        <v>0</v>
      </c>
      <c r="T220" s="120" t="s">
        <v>26</v>
      </c>
      <c r="U220" s="120" t="s">
        <v>26</v>
      </c>
      <c r="V220" s="120" t="s">
        <v>26</v>
      </c>
      <c r="W220" s="120" t="s">
        <v>26</v>
      </c>
      <c r="X220" s="78"/>
      <c r="Y220" s="78"/>
      <c r="Z220" s="78"/>
      <c r="AA220" s="78"/>
      <c r="AB220" s="78"/>
      <c r="AC220" s="78"/>
      <c r="AD220" s="78"/>
      <c r="AE220" s="78"/>
    </row>
    <row r="221" spans="1:31" s="20" customFormat="1" ht="77.25" customHeight="1">
      <c r="A221" s="78"/>
      <c r="B221" s="121">
        <v>192</v>
      </c>
      <c r="C221" s="122">
        <v>48</v>
      </c>
      <c r="D221" s="123" t="s">
        <v>364</v>
      </c>
      <c r="E221" s="124" t="s">
        <v>249</v>
      </c>
      <c r="F221" s="125">
        <v>15096.77</v>
      </c>
      <c r="G221" s="126"/>
      <c r="H221" s="127">
        <v>0</v>
      </c>
      <c r="I221" s="127" t="s">
        <v>26</v>
      </c>
      <c r="J221" s="127" t="s">
        <v>26</v>
      </c>
      <c r="K221" s="127" t="s">
        <v>26</v>
      </c>
      <c r="L221" s="127" t="s">
        <v>26</v>
      </c>
      <c r="M221" s="127" t="s">
        <v>26</v>
      </c>
      <c r="N221" s="127" t="s">
        <v>26</v>
      </c>
      <c r="O221" s="127" t="s">
        <v>26</v>
      </c>
      <c r="P221" s="127" t="s">
        <v>26</v>
      </c>
      <c r="Q221" s="127" t="s">
        <v>26</v>
      </c>
      <c r="R221" s="127" t="s">
        <v>26</v>
      </c>
      <c r="S221" s="127">
        <v>0</v>
      </c>
      <c r="T221" s="127" t="s">
        <v>26</v>
      </c>
      <c r="U221" s="127" t="s">
        <v>26</v>
      </c>
      <c r="V221" s="127" t="s">
        <v>26</v>
      </c>
      <c r="W221" s="127" t="s">
        <v>26</v>
      </c>
      <c r="X221" s="78"/>
      <c r="Y221" s="78"/>
      <c r="Z221" s="78"/>
      <c r="AA221" s="78"/>
      <c r="AB221" s="78"/>
      <c r="AC221" s="78"/>
      <c r="AD221" s="78"/>
      <c r="AE221" s="78"/>
    </row>
    <row r="222" spans="1:31" s="20" customFormat="1" ht="77.25" customHeight="1">
      <c r="A222" s="78"/>
      <c r="B222" s="114">
        <v>193</v>
      </c>
      <c r="C222" s="115">
        <v>49</v>
      </c>
      <c r="D222" s="116" t="s">
        <v>365</v>
      </c>
      <c r="E222" s="117" t="s">
        <v>332</v>
      </c>
      <c r="F222" s="118">
        <f>7000+7000+3612.9</f>
        <v>17612.900000000001</v>
      </c>
      <c r="G222" s="119"/>
      <c r="H222" s="120">
        <v>0</v>
      </c>
      <c r="I222" s="120" t="s">
        <v>26</v>
      </c>
      <c r="J222" s="120" t="s">
        <v>26</v>
      </c>
      <c r="K222" s="120" t="s">
        <v>26</v>
      </c>
      <c r="L222" s="120" t="s">
        <v>26</v>
      </c>
      <c r="M222" s="120" t="s">
        <v>26</v>
      </c>
      <c r="N222" s="120" t="s">
        <v>26</v>
      </c>
      <c r="O222" s="120" t="s">
        <v>26</v>
      </c>
      <c r="P222" s="120" t="s">
        <v>26</v>
      </c>
      <c r="Q222" s="120" t="s">
        <v>26</v>
      </c>
      <c r="R222" s="120" t="s">
        <v>26</v>
      </c>
      <c r="S222" s="120">
        <v>0</v>
      </c>
      <c r="T222" s="120" t="s">
        <v>26</v>
      </c>
      <c r="U222" s="120" t="s">
        <v>26</v>
      </c>
      <c r="V222" s="120" t="s">
        <v>26</v>
      </c>
      <c r="W222" s="120" t="s">
        <v>26</v>
      </c>
      <c r="X222" s="78"/>
      <c r="Y222" s="78"/>
      <c r="Z222" s="78"/>
      <c r="AA222" s="78"/>
      <c r="AB222" s="78"/>
      <c r="AC222" s="78"/>
      <c r="AD222" s="78"/>
      <c r="AE222" s="78"/>
    </row>
    <row r="223" spans="1:31" s="20" customFormat="1" ht="77.25" customHeight="1">
      <c r="A223" s="78"/>
      <c r="B223" s="121">
        <v>194</v>
      </c>
      <c r="C223" s="122">
        <v>50</v>
      </c>
      <c r="D223" s="123" t="s">
        <v>366</v>
      </c>
      <c r="E223" s="124" t="s">
        <v>249</v>
      </c>
      <c r="F223" s="125">
        <f>4200+4200+2167.74</f>
        <v>10567.74</v>
      </c>
      <c r="G223" s="126"/>
      <c r="H223" s="127">
        <v>0</v>
      </c>
      <c r="I223" s="127" t="s">
        <v>26</v>
      </c>
      <c r="J223" s="127" t="s">
        <v>26</v>
      </c>
      <c r="K223" s="127" t="s">
        <v>26</v>
      </c>
      <c r="L223" s="127" t="s">
        <v>26</v>
      </c>
      <c r="M223" s="127" t="s">
        <v>26</v>
      </c>
      <c r="N223" s="127" t="s">
        <v>26</v>
      </c>
      <c r="O223" s="127" t="s">
        <v>26</v>
      </c>
      <c r="P223" s="127" t="s">
        <v>26</v>
      </c>
      <c r="Q223" s="127" t="s">
        <v>26</v>
      </c>
      <c r="R223" s="127" t="s">
        <v>26</v>
      </c>
      <c r="S223" s="127">
        <v>0</v>
      </c>
      <c r="T223" s="127" t="s">
        <v>26</v>
      </c>
      <c r="U223" s="127" t="s">
        <v>26</v>
      </c>
      <c r="V223" s="127" t="s">
        <v>26</v>
      </c>
      <c r="W223" s="127" t="s">
        <v>26</v>
      </c>
      <c r="X223" s="78"/>
      <c r="Y223" s="78"/>
      <c r="Z223" s="78"/>
      <c r="AA223" s="78"/>
      <c r="AB223" s="81"/>
      <c r="AC223" s="78"/>
      <c r="AD223" s="78"/>
      <c r="AE223" s="78"/>
    </row>
    <row r="224" spans="1:31" s="20" customFormat="1" ht="77.25" customHeight="1">
      <c r="A224" s="78"/>
      <c r="B224" s="114">
        <v>195</v>
      </c>
      <c r="C224" s="115">
        <v>51</v>
      </c>
      <c r="D224" s="116" t="s">
        <v>367</v>
      </c>
      <c r="E224" s="117" t="s">
        <v>192</v>
      </c>
      <c r="F224" s="118">
        <f>7630+7630+3938.06</f>
        <v>19198.060000000001</v>
      </c>
      <c r="G224" s="119"/>
      <c r="H224" s="120">
        <v>0</v>
      </c>
      <c r="I224" s="120" t="s">
        <v>26</v>
      </c>
      <c r="J224" s="120" t="s">
        <v>26</v>
      </c>
      <c r="K224" s="120" t="s">
        <v>26</v>
      </c>
      <c r="L224" s="120" t="s">
        <v>26</v>
      </c>
      <c r="M224" s="120" t="s">
        <v>26</v>
      </c>
      <c r="N224" s="120" t="s">
        <v>26</v>
      </c>
      <c r="O224" s="120" t="s">
        <v>26</v>
      </c>
      <c r="P224" s="120" t="s">
        <v>26</v>
      </c>
      <c r="Q224" s="120" t="s">
        <v>26</v>
      </c>
      <c r="R224" s="120" t="s">
        <v>26</v>
      </c>
      <c r="S224" s="120">
        <v>0</v>
      </c>
      <c r="T224" s="120" t="s">
        <v>26</v>
      </c>
      <c r="U224" s="120" t="s">
        <v>26</v>
      </c>
      <c r="V224" s="120" t="s">
        <v>26</v>
      </c>
      <c r="W224" s="120" t="s">
        <v>26</v>
      </c>
      <c r="X224" s="78"/>
      <c r="Y224" s="78"/>
      <c r="Z224" s="78"/>
      <c r="AA224" s="78"/>
      <c r="AB224" s="78"/>
      <c r="AC224" s="78"/>
      <c r="AD224" s="78"/>
      <c r="AE224" s="78"/>
    </row>
    <row r="225" spans="1:31" s="20" customFormat="1" ht="77.25" customHeight="1">
      <c r="A225" s="78"/>
      <c r="B225" s="121">
        <v>196</v>
      </c>
      <c r="C225" s="122">
        <v>52</v>
      </c>
      <c r="D225" s="123" t="s">
        <v>368</v>
      </c>
      <c r="E225" s="124" t="s">
        <v>192</v>
      </c>
      <c r="F225" s="125">
        <f>5500+5500+2838.71</f>
        <v>13838.71</v>
      </c>
      <c r="G225" s="126"/>
      <c r="H225" s="127">
        <v>0</v>
      </c>
      <c r="I225" s="127" t="s">
        <v>26</v>
      </c>
      <c r="J225" s="127" t="s">
        <v>26</v>
      </c>
      <c r="K225" s="127" t="s">
        <v>26</v>
      </c>
      <c r="L225" s="127" t="s">
        <v>26</v>
      </c>
      <c r="M225" s="127" t="s">
        <v>26</v>
      </c>
      <c r="N225" s="127" t="s">
        <v>26</v>
      </c>
      <c r="O225" s="127" t="s">
        <v>26</v>
      </c>
      <c r="P225" s="127" t="s">
        <v>26</v>
      </c>
      <c r="Q225" s="127" t="s">
        <v>26</v>
      </c>
      <c r="R225" s="127" t="s">
        <v>26</v>
      </c>
      <c r="S225" s="127">
        <v>0</v>
      </c>
      <c r="T225" s="127" t="s">
        <v>26</v>
      </c>
      <c r="U225" s="127" t="s">
        <v>26</v>
      </c>
      <c r="V225" s="127" t="s">
        <v>26</v>
      </c>
      <c r="W225" s="127" t="s">
        <v>26</v>
      </c>
      <c r="X225" s="78"/>
      <c r="Y225" s="78"/>
      <c r="Z225" s="78"/>
      <c r="AA225" s="78"/>
      <c r="AB225" s="78"/>
      <c r="AC225" s="78"/>
      <c r="AD225" s="78"/>
      <c r="AE225" s="78"/>
    </row>
    <row r="226" spans="1:31" s="20" customFormat="1" ht="77.25" customHeight="1">
      <c r="A226" s="78"/>
      <c r="B226" s="114">
        <v>197</v>
      </c>
      <c r="C226" s="115">
        <v>53</v>
      </c>
      <c r="D226" s="116" t="s">
        <v>369</v>
      </c>
      <c r="E226" s="117" t="s">
        <v>196</v>
      </c>
      <c r="F226" s="118">
        <f>11000+11000+5677.42</f>
        <v>27677.42</v>
      </c>
      <c r="G226" s="119"/>
      <c r="H226" s="120">
        <v>0</v>
      </c>
      <c r="I226" s="120" t="s">
        <v>26</v>
      </c>
      <c r="J226" s="120" t="s">
        <v>26</v>
      </c>
      <c r="K226" s="120" t="s">
        <v>26</v>
      </c>
      <c r="L226" s="120" t="s">
        <v>26</v>
      </c>
      <c r="M226" s="120" t="s">
        <v>26</v>
      </c>
      <c r="N226" s="120" t="s">
        <v>26</v>
      </c>
      <c r="O226" s="120" t="s">
        <v>26</v>
      </c>
      <c r="P226" s="120" t="s">
        <v>26</v>
      </c>
      <c r="Q226" s="120" t="s">
        <v>26</v>
      </c>
      <c r="R226" s="120" t="s">
        <v>26</v>
      </c>
      <c r="S226" s="120">
        <v>0</v>
      </c>
      <c r="T226" s="120" t="s">
        <v>26</v>
      </c>
      <c r="U226" s="120" t="s">
        <v>26</v>
      </c>
      <c r="V226" s="120" t="s">
        <v>26</v>
      </c>
      <c r="W226" s="120" t="s">
        <v>26</v>
      </c>
      <c r="X226" s="78"/>
      <c r="Y226" s="78"/>
      <c r="Z226" s="78"/>
      <c r="AA226" s="78"/>
      <c r="AB226" s="78"/>
      <c r="AC226" s="78"/>
      <c r="AD226" s="78"/>
      <c r="AE226" s="78"/>
    </row>
    <row r="227" spans="1:31" s="20" customFormat="1" ht="78.75" customHeight="1">
      <c r="A227" s="78"/>
      <c r="B227" s="121">
        <v>198</v>
      </c>
      <c r="C227" s="122">
        <v>54</v>
      </c>
      <c r="D227" s="123" t="s">
        <v>370</v>
      </c>
      <c r="E227" s="124" t="s">
        <v>249</v>
      </c>
      <c r="F227" s="125">
        <f>5000+5000+2580.65</f>
        <v>12580.65</v>
      </c>
      <c r="G227" s="126"/>
      <c r="H227" s="127">
        <v>0</v>
      </c>
      <c r="I227" s="127" t="s">
        <v>26</v>
      </c>
      <c r="J227" s="127" t="s">
        <v>26</v>
      </c>
      <c r="K227" s="127" t="s">
        <v>26</v>
      </c>
      <c r="L227" s="127" t="s">
        <v>26</v>
      </c>
      <c r="M227" s="127" t="s">
        <v>26</v>
      </c>
      <c r="N227" s="127" t="s">
        <v>26</v>
      </c>
      <c r="O227" s="127" t="s">
        <v>26</v>
      </c>
      <c r="P227" s="127" t="s">
        <v>26</v>
      </c>
      <c r="Q227" s="127" t="s">
        <v>26</v>
      </c>
      <c r="R227" s="127" t="s">
        <v>26</v>
      </c>
      <c r="S227" s="127">
        <v>0</v>
      </c>
      <c r="T227" s="127" t="s">
        <v>26</v>
      </c>
      <c r="U227" s="127" t="s">
        <v>26</v>
      </c>
      <c r="V227" s="127" t="s">
        <v>26</v>
      </c>
      <c r="W227" s="127" t="s">
        <v>26</v>
      </c>
      <c r="X227" s="78"/>
      <c r="Y227" s="78"/>
      <c r="Z227" s="78"/>
      <c r="AA227" s="78"/>
      <c r="AB227" s="81"/>
      <c r="AC227" s="78"/>
      <c r="AD227" s="78"/>
      <c r="AE227" s="78"/>
    </row>
    <row r="228" spans="1:31" s="20" customFormat="1" ht="78.75" customHeight="1">
      <c r="A228" s="78"/>
      <c r="B228" s="114">
        <v>199</v>
      </c>
      <c r="C228" s="115">
        <v>55</v>
      </c>
      <c r="D228" s="116" t="s">
        <v>351</v>
      </c>
      <c r="E228" s="117" t="s">
        <v>303</v>
      </c>
      <c r="F228" s="118">
        <f>7741.94+15000+15000</f>
        <v>37741.94</v>
      </c>
      <c r="G228" s="119"/>
      <c r="H228" s="120">
        <v>0</v>
      </c>
      <c r="I228" s="120" t="s">
        <v>26</v>
      </c>
      <c r="J228" s="120" t="s">
        <v>26</v>
      </c>
      <c r="K228" s="120" t="s">
        <v>26</v>
      </c>
      <c r="L228" s="120" t="s">
        <v>26</v>
      </c>
      <c r="M228" s="120" t="s">
        <v>26</v>
      </c>
      <c r="N228" s="120" t="s">
        <v>26</v>
      </c>
      <c r="O228" s="120" t="s">
        <v>26</v>
      </c>
      <c r="P228" s="120" t="s">
        <v>26</v>
      </c>
      <c r="Q228" s="120" t="s">
        <v>26</v>
      </c>
      <c r="R228" s="120" t="s">
        <v>26</v>
      </c>
      <c r="S228" s="120">
        <v>0</v>
      </c>
      <c r="T228" s="120" t="s">
        <v>26</v>
      </c>
      <c r="U228" s="120" t="s">
        <v>26</v>
      </c>
      <c r="V228" s="120" t="s">
        <v>26</v>
      </c>
      <c r="W228" s="120" t="s">
        <v>26</v>
      </c>
      <c r="X228" s="78"/>
      <c r="Y228" s="78"/>
      <c r="Z228" s="78"/>
      <c r="AA228" s="78"/>
      <c r="AB228" s="78"/>
      <c r="AC228" s="78"/>
      <c r="AD228" s="78"/>
      <c r="AE228" s="78"/>
    </row>
    <row r="229" spans="1:31" s="20" customFormat="1" ht="78.75" customHeight="1">
      <c r="A229" s="78"/>
      <c r="B229" s="121">
        <v>200</v>
      </c>
      <c r="C229" s="122">
        <v>56</v>
      </c>
      <c r="D229" s="123" t="s">
        <v>374</v>
      </c>
      <c r="E229" s="124" t="s">
        <v>198</v>
      </c>
      <c r="F229" s="125">
        <f>8000+8000+4129.03</f>
        <v>20129.03</v>
      </c>
      <c r="G229" s="126" t="s">
        <v>26</v>
      </c>
      <c r="H229" s="127">
        <v>0</v>
      </c>
      <c r="I229" s="127" t="s">
        <v>26</v>
      </c>
      <c r="J229" s="127" t="s">
        <v>26</v>
      </c>
      <c r="K229" s="127" t="s">
        <v>26</v>
      </c>
      <c r="L229" s="127" t="s">
        <v>26</v>
      </c>
      <c r="M229" s="127" t="s">
        <v>26</v>
      </c>
      <c r="N229" s="127" t="s">
        <v>26</v>
      </c>
      <c r="O229" s="127" t="s">
        <v>26</v>
      </c>
      <c r="P229" s="127" t="s">
        <v>26</v>
      </c>
      <c r="Q229" s="127" t="s">
        <v>26</v>
      </c>
      <c r="R229" s="127" t="s">
        <v>26</v>
      </c>
      <c r="S229" s="127">
        <v>567</v>
      </c>
      <c r="T229" s="127" t="s">
        <v>26</v>
      </c>
      <c r="U229" s="127" t="s">
        <v>26</v>
      </c>
      <c r="V229" s="201" t="s">
        <v>26</v>
      </c>
      <c r="W229" s="202" t="s">
        <v>26</v>
      </c>
      <c r="X229" s="78"/>
      <c r="Y229" s="78"/>
      <c r="Z229" s="78"/>
      <c r="AA229" s="230"/>
      <c r="AB229" s="78"/>
      <c r="AC229" s="81"/>
      <c r="AD229" s="78"/>
      <c r="AE229" s="78"/>
    </row>
    <row r="230" spans="1:31" s="20" customFormat="1" ht="78.75" customHeight="1">
      <c r="A230" s="78"/>
      <c r="B230" s="114">
        <v>201</v>
      </c>
      <c r="C230" s="115">
        <v>57</v>
      </c>
      <c r="D230" s="116" t="str">
        <f>PROPER("JULIO FABIAN PÉREZ SÁNCHEZ")</f>
        <v>Julio Fabian Pérez Sánchez</v>
      </c>
      <c r="E230" s="117" t="s">
        <v>402</v>
      </c>
      <c r="F230" s="118">
        <v>0</v>
      </c>
      <c r="G230" s="119"/>
      <c r="H230" s="120">
        <v>0</v>
      </c>
      <c r="I230" s="120" t="s">
        <v>26</v>
      </c>
      <c r="J230" s="120" t="s">
        <v>26</v>
      </c>
      <c r="K230" s="120" t="s">
        <v>26</v>
      </c>
      <c r="L230" s="120" t="s">
        <v>26</v>
      </c>
      <c r="M230" s="120" t="s">
        <v>26</v>
      </c>
      <c r="N230" s="120" t="s">
        <v>26</v>
      </c>
      <c r="O230" s="120" t="s">
        <v>26</v>
      </c>
      <c r="P230" s="120" t="s">
        <v>26</v>
      </c>
      <c r="Q230" s="120" t="s">
        <v>26</v>
      </c>
      <c r="R230" s="120" t="s">
        <v>26</v>
      </c>
      <c r="S230" s="120">
        <v>0</v>
      </c>
      <c r="T230" s="120" t="s">
        <v>26</v>
      </c>
      <c r="U230" s="120" t="s">
        <v>26</v>
      </c>
      <c r="V230" s="120" t="s">
        <v>26</v>
      </c>
      <c r="W230" s="120" t="s">
        <v>26</v>
      </c>
      <c r="X230" s="78"/>
      <c r="Y230" s="78"/>
      <c r="Z230" s="78"/>
      <c r="AA230" s="78"/>
      <c r="AB230" s="78"/>
      <c r="AC230" s="78"/>
      <c r="AD230" s="78"/>
      <c r="AE230" s="78"/>
    </row>
    <row r="231" spans="1:31" s="20" customFormat="1" ht="78.75" customHeight="1">
      <c r="A231" s="78"/>
      <c r="B231" s="121">
        <v>202</v>
      </c>
      <c r="C231" s="122">
        <v>58</v>
      </c>
      <c r="D231" s="123" t="s">
        <v>396</v>
      </c>
      <c r="E231" s="124" t="s">
        <v>403</v>
      </c>
      <c r="F231" s="125">
        <v>0</v>
      </c>
      <c r="G231" s="126"/>
      <c r="H231" s="127">
        <v>0</v>
      </c>
      <c r="I231" s="127" t="s">
        <v>26</v>
      </c>
      <c r="J231" s="127" t="s">
        <v>26</v>
      </c>
      <c r="K231" s="127" t="s">
        <v>26</v>
      </c>
      <c r="L231" s="127" t="s">
        <v>26</v>
      </c>
      <c r="M231" s="127" t="s">
        <v>26</v>
      </c>
      <c r="N231" s="127" t="s">
        <v>26</v>
      </c>
      <c r="O231" s="127" t="s">
        <v>26</v>
      </c>
      <c r="P231" s="127" t="s">
        <v>26</v>
      </c>
      <c r="Q231" s="127" t="s">
        <v>26</v>
      </c>
      <c r="R231" s="127" t="s">
        <v>26</v>
      </c>
      <c r="S231" s="127">
        <v>0</v>
      </c>
      <c r="T231" s="127" t="s">
        <v>26</v>
      </c>
      <c r="U231" s="127" t="s">
        <v>26</v>
      </c>
      <c r="V231" s="127" t="s">
        <v>26</v>
      </c>
      <c r="W231" s="127" t="s">
        <v>26</v>
      </c>
      <c r="X231" s="78"/>
      <c r="Y231" s="78"/>
      <c r="Z231" s="78"/>
      <c r="AA231" s="78"/>
      <c r="AB231" s="78"/>
      <c r="AC231" s="78"/>
      <c r="AD231" s="78"/>
      <c r="AE231" s="78"/>
    </row>
    <row r="232" spans="1:31" s="20" customFormat="1" ht="78.75" customHeight="1">
      <c r="A232" s="78"/>
      <c r="B232" s="114">
        <v>203</v>
      </c>
      <c r="C232" s="115">
        <v>59</v>
      </c>
      <c r="D232" s="116" t="s">
        <v>397</v>
      </c>
      <c r="E232" s="117" t="s">
        <v>171</v>
      </c>
      <c r="F232" s="118">
        <v>0</v>
      </c>
      <c r="G232" s="119"/>
      <c r="H232" s="120">
        <v>0</v>
      </c>
      <c r="I232" s="120" t="s">
        <v>26</v>
      </c>
      <c r="J232" s="120" t="s">
        <v>26</v>
      </c>
      <c r="K232" s="120" t="s">
        <v>26</v>
      </c>
      <c r="L232" s="120" t="s">
        <v>26</v>
      </c>
      <c r="M232" s="120" t="s">
        <v>26</v>
      </c>
      <c r="N232" s="120" t="s">
        <v>26</v>
      </c>
      <c r="O232" s="120" t="s">
        <v>26</v>
      </c>
      <c r="P232" s="120" t="s">
        <v>26</v>
      </c>
      <c r="Q232" s="120" t="s">
        <v>26</v>
      </c>
      <c r="R232" s="120" t="s">
        <v>26</v>
      </c>
      <c r="S232" s="120">
        <v>0</v>
      </c>
      <c r="T232" s="120" t="s">
        <v>26</v>
      </c>
      <c r="U232" s="120" t="s">
        <v>26</v>
      </c>
      <c r="V232" s="120" t="s">
        <v>26</v>
      </c>
      <c r="W232" s="120" t="s">
        <v>26</v>
      </c>
      <c r="X232" s="78"/>
      <c r="Y232" s="78"/>
      <c r="Z232" s="78"/>
      <c r="AA232" s="78"/>
      <c r="AB232" s="78"/>
      <c r="AC232" s="78"/>
      <c r="AD232" s="78"/>
      <c r="AE232" s="78"/>
    </row>
    <row r="233" spans="1:31" s="20" customFormat="1" ht="78.75" customHeight="1">
      <c r="A233" s="78"/>
      <c r="B233" s="121">
        <v>204</v>
      </c>
      <c r="C233" s="122">
        <v>60</v>
      </c>
      <c r="D233" s="123" t="s">
        <v>398</v>
      </c>
      <c r="E233" s="124" t="s">
        <v>404</v>
      </c>
      <c r="F233" s="125">
        <v>0</v>
      </c>
      <c r="G233" s="126"/>
      <c r="H233" s="127">
        <v>0</v>
      </c>
      <c r="I233" s="127" t="s">
        <v>26</v>
      </c>
      <c r="J233" s="127" t="s">
        <v>26</v>
      </c>
      <c r="K233" s="127" t="s">
        <v>26</v>
      </c>
      <c r="L233" s="127" t="s">
        <v>26</v>
      </c>
      <c r="M233" s="127" t="s">
        <v>26</v>
      </c>
      <c r="N233" s="127" t="s">
        <v>26</v>
      </c>
      <c r="O233" s="127" t="s">
        <v>26</v>
      </c>
      <c r="P233" s="127" t="s">
        <v>26</v>
      </c>
      <c r="Q233" s="127" t="s">
        <v>26</v>
      </c>
      <c r="R233" s="127" t="s">
        <v>26</v>
      </c>
      <c r="S233" s="127">
        <v>0</v>
      </c>
      <c r="T233" s="127" t="s">
        <v>26</v>
      </c>
      <c r="U233" s="127" t="s">
        <v>26</v>
      </c>
      <c r="V233" s="127" t="s">
        <v>26</v>
      </c>
      <c r="W233" s="127" t="s">
        <v>26</v>
      </c>
      <c r="X233" s="78"/>
      <c r="Y233" s="78"/>
      <c r="Z233" s="78"/>
      <c r="AA233" s="78"/>
      <c r="AB233" s="78"/>
      <c r="AC233" s="78"/>
      <c r="AD233" s="78"/>
      <c r="AE233" s="78"/>
    </row>
    <row r="234" spans="1:31" s="20" customFormat="1" ht="78.75" customHeight="1">
      <c r="A234" s="78"/>
      <c r="B234" s="114">
        <v>205</v>
      </c>
      <c r="C234" s="115">
        <v>61</v>
      </c>
      <c r="D234" s="116" t="s">
        <v>399</v>
      </c>
      <c r="E234" s="117" t="s">
        <v>405</v>
      </c>
      <c r="F234" s="118">
        <v>0</v>
      </c>
      <c r="G234" s="119"/>
      <c r="H234" s="120">
        <v>0</v>
      </c>
      <c r="I234" s="120" t="s">
        <v>26</v>
      </c>
      <c r="J234" s="120" t="s">
        <v>26</v>
      </c>
      <c r="K234" s="120" t="s">
        <v>26</v>
      </c>
      <c r="L234" s="120" t="s">
        <v>26</v>
      </c>
      <c r="M234" s="120" t="s">
        <v>26</v>
      </c>
      <c r="N234" s="120" t="s">
        <v>26</v>
      </c>
      <c r="O234" s="120" t="s">
        <v>26</v>
      </c>
      <c r="P234" s="120" t="s">
        <v>26</v>
      </c>
      <c r="Q234" s="120" t="s">
        <v>26</v>
      </c>
      <c r="R234" s="120" t="s">
        <v>26</v>
      </c>
      <c r="S234" s="120">
        <v>0</v>
      </c>
      <c r="T234" s="120" t="s">
        <v>26</v>
      </c>
      <c r="U234" s="120" t="s">
        <v>26</v>
      </c>
      <c r="V234" s="120" t="s">
        <v>26</v>
      </c>
      <c r="W234" s="120" t="s">
        <v>26</v>
      </c>
      <c r="X234" s="78"/>
      <c r="Y234" s="78"/>
      <c r="Z234" s="78"/>
      <c r="AA234" s="78"/>
      <c r="AB234" s="78"/>
      <c r="AC234" s="78"/>
      <c r="AD234" s="78"/>
      <c r="AE234" s="78"/>
    </row>
    <row r="235" spans="1:31" s="20" customFormat="1" ht="78.75" customHeight="1">
      <c r="A235" s="78"/>
      <c r="B235" s="121">
        <v>206</v>
      </c>
      <c r="C235" s="122">
        <v>62</v>
      </c>
      <c r="D235" s="123" t="s">
        <v>400</v>
      </c>
      <c r="E235" s="124" t="s">
        <v>249</v>
      </c>
      <c r="F235" s="125">
        <v>0</v>
      </c>
      <c r="G235" s="126"/>
      <c r="H235" s="127">
        <v>0</v>
      </c>
      <c r="I235" s="127" t="s">
        <v>26</v>
      </c>
      <c r="J235" s="127" t="s">
        <v>26</v>
      </c>
      <c r="K235" s="127" t="s">
        <v>26</v>
      </c>
      <c r="L235" s="127" t="s">
        <v>26</v>
      </c>
      <c r="M235" s="127" t="s">
        <v>26</v>
      </c>
      <c r="N235" s="127" t="s">
        <v>26</v>
      </c>
      <c r="O235" s="127" t="s">
        <v>26</v>
      </c>
      <c r="P235" s="127" t="s">
        <v>26</v>
      </c>
      <c r="Q235" s="127" t="s">
        <v>26</v>
      </c>
      <c r="R235" s="127" t="s">
        <v>26</v>
      </c>
      <c r="S235" s="127">
        <v>0</v>
      </c>
      <c r="T235" s="127" t="s">
        <v>26</v>
      </c>
      <c r="U235" s="127" t="s">
        <v>26</v>
      </c>
      <c r="V235" s="127" t="s">
        <v>26</v>
      </c>
      <c r="W235" s="127" t="s">
        <v>26</v>
      </c>
      <c r="X235" s="78"/>
      <c r="Y235" s="78"/>
      <c r="Z235" s="78"/>
      <c r="AA235" s="78"/>
      <c r="AB235" s="78"/>
      <c r="AC235" s="78"/>
      <c r="AD235" s="78"/>
      <c r="AE235" s="78"/>
    </row>
    <row r="236" spans="1:31" s="20" customFormat="1" ht="78.75" customHeight="1">
      <c r="A236" s="78"/>
      <c r="B236" s="114">
        <v>207</v>
      </c>
      <c r="C236" s="115">
        <v>63</v>
      </c>
      <c r="D236" s="116" t="s">
        <v>401</v>
      </c>
      <c r="E236" s="117" t="s">
        <v>406</v>
      </c>
      <c r="F236" s="118">
        <v>0</v>
      </c>
      <c r="G236" s="119"/>
      <c r="H236" s="120">
        <v>0</v>
      </c>
      <c r="I236" s="120" t="s">
        <v>26</v>
      </c>
      <c r="J236" s="120" t="s">
        <v>26</v>
      </c>
      <c r="K236" s="120" t="s">
        <v>26</v>
      </c>
      <c r="L236" s="120" t="s">
        <v>26</v>
      </c>
      <c r="M236" s="120" t="s">
        <v>26</v>
      </c>
      <c r="N236" s="120" t="s">
        <v>26</v>
      </c>
      <c r="O236" s="120" t="s">
        <v>26</v>
      </c>
      <c r="P236" s="120" t="s">
        <v>26</v>
      </c>
      <c r="Q236" s="120" t="s">
        <v>26</v>
      </c>
      <c r="R236" s="120" t="s">
        <v>26</v>
      </c>
      <c r="S236" s="120">
        <v>0</v>
      </c>
      <c r="T236" s="120" t="s">
        <v>26</v>
      </c>
      <c r="U236" s="120" t="s">
        <v>26</v>
      </c>
      <c r="V236" s="120" t="s">
        <v>26</v>
      </c>
      <c r="W236" s="120" t="s">
        <v>26</v>
      </c>
      <c r="X236" s="78"/>
      <c r="Y236" s="78"/>
      <c r="Z236" s="78"/>
      <c r="AA236" s="78"/>
      <c r="AB236" s="78"/>
      <c r="AC236" s="78"/>
      <c r="AD236" s="78"/>
      <c r="AE236" s="78"/>
    </row>
    <row r="237" spans="1:31" s="20" customFormat="1" ht="3.75" customHeight="1">
      <c r="A237" s="78"/>
      <c r="B237" s="198"/>
      <c r="C237" s="198"/>
      <c r="D237" s="199"/>
      <c r="E237" s="158"/>
      <c r="F237" s="158"/>
      <c r="G237" s="180"/>
      <c r="H237" s="197"/>
      <c r="I237" s="197"/>
      <c r="J237" s="197"/>
      <c r="K237" s="197"/>
      <c r="L237" s="197"/>
      <c r="M237" s="197"/>
      <c r="N237" s="197"/>
      <c r="O237" s="197"/>
      <c r="P237" s="197"/>
      <c r="Q237" s="197"/>
      <c r="R237" s="197"/>
      <c r="S237" s="197"/>
      <c r="T237" s="197"/>
      <c r="U237" s="197"/>
      <c r="V237" s="197"/>
      <c r="W237" s="163"/>
      <c r="X237" s="159"/>
      <c r="Y237" s="158"/>
      <c r="Z237" s="159"/>
      <c r="AA237" s="159"/>
      <c r="AB237" s="78"/>
      <c r="AC237" s="78"/>
      <c r="AD237" s="78"/>
      <c r="AE237" s="78"/>
    </row>
    <row r="238" spans="1:31" ht="23.25" customHeight="1">
      <c r="B238" s="256" t="s">
        <v>421</v>
      </c>
      <c r="C238" s="257"/>
      <c r="D238" s="257"/>
      <c r="E238" s="257"/>
      <c r="F238" s="257"/>
      <c r="G238" s="257"/>
      <c r="H238" s="257"/>
      <c r="I238" s="257"/>
      <c r="J238" s="257"/>
      <c r="K238" s="257"/>
      <c r="L238" s="257"/>
      <c r="M238" s="257"/>
      <c r="N238" s="257"/>
      <c r="O238" s="257"/>
      <c r="P238" s="257"/>
      <c r="Q238" s="257"/>
      <c r="R238" s="257"/>
      <c r="S238" s="257"/>
      <c r="T238" s="257"/>
      <c r="U238" s="257"/>
      <c r="V238" s="257"/>
      <c r="W238" s="258"/>
    </row>
    <row r="239" spans="1:31" ht="185.25" customHeight="1">
      <c r="B239" s="259"/>
      <c r="C239" s="260"/>
      <c r="D239" s="260"/>
      <c r="E239" s="260"/>
      <c r="F239" s="260"/>
      <c r="G239" s="260"/>
      <c r="H239" s="260"/>
      <c r="I239" s="260"/>
      <c r="J239" s="260"/>
      <c r="K239" s="260"/>
      <c r="L239" s="260"/>
      <c r="M239" s="260"/>
      <c r="N239" s="260"/>
      <c r="O239" s="260"/>
      <c r="P239" s="260"/>
      <c r="Q239" s="260"/>
      <c r="R239" s="260"/>
      <c r="S239" s="260"/>
      <c r="T239" s="260"/>
      <c r="U239" s="260"/>
      <c r="V239" s="260"/>
      <c r="W239" s="261"/>
      <c r="Y239" s="79"/>
    </row>
    <row r="240" spans="1:31" ht="12.75" customHeight="1">
      <c r="B240" s="259"/>
      <c r="C240" s="260"/>
      <c r="D240" s="260"/>
      <c r="E240" s="260"/>
      <c r="F240" s="260"/>
      <c r="G240" s="260"/>
      <c r="H240" s="260"/>
      <c r="I240" s="260"/>
      <c r="J240" s="260"/>
      <c r="K240" s="260"/>
      <c r="L240" s="260"/>
      <c r="M240" s="260"/>
      <c r="N240" s="260"/>
      <c r="O240" s="260"/>
      <c r="P240" s="260"/>
      <c r="Q240" s="260"/>
      <c r="R240" s="260"/>
      <c r="S240" s="260"/>
      <c r="T240" s="260"/>
      <c r="U240" s="260"/>
      <c r="V240" s="260"/>
      <c r="W240" s="261"/>
    </row>
    <row r="241" spans="2:23" s="76" customFormat="1" ht="33.75" customHeight="1">
      <c r="B241" s="237"/>
      <c r="C241" s="270" t="s">
        <v>379</v>
      </c>
      <c r="D241" s="271"/>
      <c r="E241" s="272"/>
      <c r="F241" s="270" t="s">
        <v>384</v>
      </c>
      <c r="G241" s="271"/>
      <c r="H241" s="272"/>
      <c r="I241" s="270" t="s">
        <v>383</v>
      </c>
      <c r="J241" s="271"/>
      <c r="K241" s="271"/>
      <c r="L241" s="272"/>
      <c r="M241" s="270" t="s">
        <v>391</v>
      </c>
      <c r="N241" s="271"/>
      <c r="O241" s="271"/>
      <c r="P241" s="272"/>
      <c r="Q241" s="236" t="s">
        <v>407</v>
      </c>
      <c r="R241" s="98"/>
      <c r="S241" s="98"/>
      <c r="T241" s="98"/>
      <c r="U241" s="98"/>
      <c r="V241" s="98"/>
      <c r="W241" s="232"/>
    </row>
    <row r="242" spans="2:23" s="76" customFormat="1" ht="6.75" customHeight="1">
      <c r="B242" s="231"/>
      <c r="C242" s="98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232"/>
    </row>
    <row r="243" spans="2:23" s="76" customFormat="1" ht="30" customHeight="1">
      <c r="B243" s="279" t="s">
        <v>380</v>
      </c>
      <c r="C243" s="291" t="s">
        <v>381</v>
      </c>
      <c r="D243" s="292"/>
      <c r="E243" s="293"/>
      <c r="F243" s="273">
        <v>3096.77</v>
      </c>
      <c r="G243" s="274"/>
      <c r="H243" s="275"/>
      <c r="I243" s="303" t="s">
        <v>382</v>
      </c>
      <c r="J243" s="277"/>
      <c r="K243" s="277"/>
      <c r="L243" s="278"/>
      <c r="M243" s="282">
        <f>SUM(F243:H245)</f>
        <v>15096.77</v>
      </c>
      <c r="N243" s="283"/>
      <c r="O243" s="283"/>
      <c r="P243" s="284"/>
      <c r="Q243" s="300" t="s">
        <v>408</v>
      </c>
      <c r="R243" s="98"/>
      <c r="S243" s="98"/>
      <c r="T243" s="98"/>
      <c r="U243" s="98"/>
      <c r="V243" s="98"/>
      <c r="W243" s="232"/>
    </row>
    <row r="244" spans="2:23" s="76" customFormat="1" ht="30" customHeight="1">
      <c r="B244" s="280"/>
      <c r="C244" s="294"/>
      <c r="D244" s="295"/>
      <c r="E244" s="296"/>
      <c r="F244" s="273">
        <v>6000</v>
      </c>
      <c r="G244" s="274"/>
      <c r="H244" s="275"/>
      <c r="I244" s="276" t="s">
        <v>409</v>
      </c>
      <c r="J244" s="277"/>
      <c r="K244" s="277"/>
      <c r="L244" s="278"/>
      <c r="M244" s="285"/>
      <c r="N244" s="286"/>
      <c r="O244" s="286"/>
      <c r="P244" s="287"/>
      <c r="Q244" s="301"/>
      <c r="R244" s="98"/>
      <c r="S244" s="98"/>
      <c r="T244" s="98"/>
      <c r="U244" s="98"/>
      <c r="V244" s="98"/>
      <c r="W244" s="232"/>
    </row>
    <row r="245" spans="2:23" s="76" customFormat="1" ht="30" customHeight="1">
      <c r="B245" s="281"/>
      <c r="C245" s="297"/>
      <c r="D245" s="298"/>
      <c r="E245" s="299"/>
      <c r="F245" s="273">
        <v>6000</v>
      </c>
      <c r="G245" s="274"/>
      <c r="H245" s="275"/>
      <c r="I245" s="276" t="s">
        <v>410</v>
      </c>
      <c r="J245" s="277"/>
      <c r="K245" s="277"/>
      <c r="L245" s="278"/>
      <c r="M245" s="288"/>
      <c r="N245" s="289"/>
      <c r="O245" s="289"/>
      <c r="P245" s="290"/>
      <c r="Q245" s="302"/>
      <c r="R245" s="98"/>
      <c r="S245" s="98"/>
      <c r="T245" s="98"/>
      <c r="U245" s="98"/>
      <c r="V245" s="98"/>
      <c r="W245" s="232"/>
    </row>
    <row r="246" spans="2:23" s="76" customFormat="1" ht="30" customHeight="1">
      <c r="B246" s="279" t="s">
        <v>385</v>
      </c>
      <c r="C246" s="304" t="str">
        <f>PROPER("JOSÉ IVÁN BARRERA RODRÍGUEZ")</f>
        <v>José Iván Barrera Rodríguez</v>
      </c>
      <c r="D246" s="305"/>
      <c r="E246" s="306"/>
      <c r="F246" s="313">
        <v>3096.77</v>
      </c>
      <c r="G246" s="314"/>
      <c r="H246" s="315"/>
      <c r="I246" s="316" t="s">
        <v>382</v>
      </c>
      <c r="J246" s="317"/>
      <c r="K246" s="317"/>
      <c r="L246" s="318"/>
      <c r="M246" s="319">
        <f>SUM(F246:H248)</f>
        <v>15096.77</v>
      </c>
      <c r="N246" s="320"/>
      <c r="O246" s="320"/>
      <c r="P246" s="321"/>
      <c r="Q246" s="267" t="s">
        <v>408</v>
      </c>
      <c r="R246" s="98"/>
      <c r="S246" s="98"/>
      <c r="T246" s="98"/>
      <c r="U246" s="98"/>
      <c r="V246" s="98"/>
      <c r="W246" s="232"/>
    </row>
    <row r="247" spans="2:23" s="76" customFormat="1" ht="30" customHeight="1">
      <c r="B247" s="280"/>
      <c r="C247" s="307"/>
      <c r="D247" s="308"/>
      <c r="E247" s="309"/>
      <c r="F247" s="313">
        <v>6000</v>
      </c>
      <c r="G247" s="314"/>
      <c r="H247" s="315"/>
      <c r="I247" s="328" t="s">
        <v>411</v>
      </c>
      <c r="J247" s="317"/>
      <c r="K247" s="317"/>
      <c r="L247" s="318"/>
      <c r="M247" s="322"/>
      <c r="N247" s="323"/>
      <c r="O247" s="323"/>
      <c r="P247" s="324"/>
      <c r="Q247" s="268"/>
      <c r="R247" s="98"/>
      <c r="S247" s="98"/>
      <c r="T247" s="98"/>
      <c r="U247" s="98"/>
      <c r="V247" s="98"/>
      <c r="W247" s="232"/>
    </row>
    <row r="248" spans="2:23" s="76" customFormat="1" ht="30" customHeight="1">
      <c r="B248" s="281"/>
      <c r="C248" s="310"/>
      <c r="D248" s="311"/>
      <c r="E248" s="312"/>
      <c r="F248" s="313">
        <v>6000</v>
      </c>
      <c r="G248" s="314"/>
      <c r="H248" s="315"/>
      <c r="I248" s="328" t="s">
        <v>412</v>
      </c>
      <c r="J248" s="317"/>
      <c r="K248" s="317"/>
      <c r="L248" s="318"/>
      <c r="M248" s="325"/>
      <c r="N248" s="326"/>
      <c r="O248" s="326"/>
      <c r="P248" s="327"/>
      <c r="Q248" s="269"/>
      <c r="R248" s="98"/>
      <c r="S248" s="98"/>
      <c r="T248" s="98"/>
      <c r="U248" s="98"/>
      <c r="V248" s="98"/>
      <c r="W248" s="232"/>
    </row>
    <row r="249" spans="2:23" s="76" customFormat="1" ht="30" customHeight="1">
      <c r="B249" s="279" t="s">
        <v>386</v>
      </c>
      <c r="C249" s="291" t="str">
        <f>PROPER("MARÍA ALEJANDRA GUZMÁN URÍAS")</f>
        <v>María Alejandra Guzmán Urías</v>
      </c>
      <c r="D249" s="292"/>
      <c r="E249" s="293"/>
      <c r="F249" s="273">
        <v>3096.77</v>
      </c>
      <c r="G249" s="274"/>
      <c r="H249" s="275"/>
      <c r="I249" s="303" t="s">
        <v>382</v>
      </c>
      <c r="J249" s="277"/>
      <c r="K249" s="277"/>
      <c r="L249" s="278"/>
      <c r="M249" s="282">
        <f>SUM(F249:H251)</f>
        <v>15096.77</v>
      </c>
      <c r="N249" s="283"/>
      <c r="O249" s="283"/>
      <c r="P249" s="284"/>
      <c r="Q249" s="300" t="s">
        <v>408</v>
      </c>
      <c r="R249" s="98"/>
      <c r="S249" s="98"/>
      <c r="T249" s="98"/>
      <c r="U249" s="98"/>
      <c r="V249" s="98"/>
      <c r="W249" s="232"/>
    </row>
    <row r="250" spans="2:23" s="76" customFormat="1" ht="30" customHeight="1">
      <c r="B250" s="280"/>
      <c r="C250" s="294"/>
      <c r="D250" s="295"/>
      <c r="E250" s="296"/>
      <c r="F250" s="273">
        <v>6000</v>
      </c>
      <c r="G250" s="274"/>
      <c r="H250" s="275"/>
      <c r="I250" s="276" t="s">
        <v>409</v>
      </c>
      <c r="J250" s="277"/>
      <c r="K250" s="277"/>
      <c r="L250" s="278"/>
      <c r="M250" s="285"/>
      <c r="N250" s="286"/>
      <c r="O250" s="286"/>
      <c r="P250" s="287"/>
      <c r="Q250" s="301"/>
      <c r="R250" s="98"/>
      <c r="S250" s="98"/>
      <c r="T250" s="98"/>
      <c r="U250" s="98"/>
      <c r="V250" s="98"/>
      <c r="W250" s="232"/>
    </row>
    <row r="251" spans="2:23" s="76" customFormat="1" ht="30" customHeight="1">
      <c r="B251" s="281"/>
      <c r="C251" s="297"/>
      <c r="D251" s="298"/>
      <c r="E251" s="299"/>
      <c r="F251" s="273">
        <v>6000</v>
      </c>
      <c r="G251" s="274"/>
      <c r="H251" s="275"/>
      <c r="I251" s="276" t="s">
        <v>410</v>
      </c>
      <c r="J251" s="277"/>
      <c r="K251" s="277"/>
      <c r="L251" s="278"/>
      <c r="M251" s="288"/>
      <c r="N251" s="289"/>
      <c r="O251" s="289"/>
      <c r="P251" s="290"/>
      <c r="Q251" s="302"/>
      <c r="R251" s="98"/>
      <c r="S251" s="98"/>
      <c r="T251" s="98"/>
      <c r="U251" s="98"/>
      <c r="V251" s="98"/>
      <c r="W251" s="232"/>
    </row>
    <row r="252" spans="2:23" s="76" customFormat="1" ht="30" customHeight="1">
      <c r="B252" s="279" t="s">
        <v>387</v>
      </c>
      <c r="C252" s="304" t="str">
        <f>PROPER("JOSÉ OTONIEL REYES DE LA CRUZ")</f>
        <v>José Otoniel Reyes De La Cruz</v>
      </c>
      <c r="D252" s="305"/>
      <c r="E252" s="306"/>
      <c r="F252" s="313">
        <v>3612.9</v>
      </c>
      <c r="G252" s="314"/>
      <c r="H252" s="315"/>
      <c r="I252" s="316" t="s">
        <v>382</v>
      </c>
      <c r="J252" s="317"/>
      <c r="K252" s="317"/>
      <c r="L252" s="318"/>
      <c r="M252" s="319">
        <f>SUM(F252:H254)</f>
        <v>17612.900000000001</v>
      </c>
      <c r="N252" s="320"/>
      <c r="O252" s="320"/>
      <c r="P252" s="321"/>
      <c r="Q252" s="267" t="s">
        <v>408</v>
      </c>
      <c r="R252" s="98"/>
      <c r="S252" s="98"/>
      <c r="T252" s="98"/>
      <c r="U252" s="98"/>
      <c r="V252" s="98"/>
      <c r="W252" s="232"/>
    </row>
    <row r="253" spans="2:23" s="76" customFormat="1" ht="30" customHeight="1">
      <c r="B253" s="280"/>
      <c r="C253" s="307"/>
      <c r="D253" s="308"/>
      <c r="E253" s="309"/>
      <c r="F253" s="313">
        <v>7000</v>
      </c>
      <c r="G253" s="314"/>
      <c r="H253" s="315"/>
      <c r="I253" s="328" t="s">
        <v>411</v>
      </c>
      <c r="J253" s="317"/>
      <c r="K253" s="317"/>
      <c r="L253" s="318"/>
      <c r="M253" s="322"/>
      <c r="N253" s="323"/>
      <c r="O253" s="323"/>
      <c r="P253" s="324"/>
      <c r="Q253" s="268"/>
      <c r="R253" s="98"/>
      <c r="S253" s="98"/>
      <c r="T253" s="98"/>
      <c r="U253" s="98"/>
      <c r="V253" s="98"/>
      <c r="W253" s="232"/>
    </row>
    <row r="254" spans="2:23" s="76" customFormat="1" ht="30" customHeight="1">
      <c r="B254" s="281"/>
      <c r="C254" s="310"/>
      <c r="D254" s="311"/>
      <c r="E254" s="312"/>
      <c r="F254" s="313">
        <v>7000</v>
      </c>
      <c r="G254" s="314"/>
      <c r="H254" s="315"/>
      <c r="I254" s="328" t="s">
        <v>412</v>
      </c>
      <c r="J254" s="317"/>
      <c r="K254" s="317"/>
      <c r="L254" s="318"/>
      <c r="M254" s="325"/>
      <c r="N254" s="326"/>
      <c r="O254" s="326"/>
      <c r="P254" s="327"/>
      <c r="Q254" s="269"/>
      <c r="R254" s="98"/>
      <c r="S254" s="98"/>
      <c r="T254" s="98"/>
      <c r="U254" s="98"/>
      <c r="V254" s="98"/>
      <c r="W254" s="232"/>
    </row>
    <row r="255" spans="2:23" s="76" customFormat="1" ht="30" customHeight="1">
      <c r="B255" s="279" t="s">
        <v>388</v>
      </c>
      <c r="C255" s="291" t="str">
        <f>PROPER("IXCHAHIM PAOLA NAHOMY PICHIYÁ SON")</f>
        <v>Ixchahim Paola Nahomy Pichiyá Son</v>
      </c>
      <c r="D255" s="292"/>
      <c r="E255" s="293"/>
      <c r="F255" s="273">
        <v>2167.7399999999998</v>
      </c>
      <c r="G255" s="274"/>
      <c r="H255" s="275"/>
      <c r="I255" s="303" t="s">
        <v>382</v>
      </c>
      <c r="J255" s="277"/>
      <c r="K255" s="277"/>
      <c r="L255" s="278"/>
      <c r="M255" s="282">
        <f>SUM(F255:H257)</f>
        <v>10567.74</v>
      </c>
      <c r="N255" s="283"/>
      <c r="O255" s="283"/>
      <c r="P255" s="284"/>
      <c r="Q255" s="300" t="s">
        <v>408</v>
      </c>
      <c r="R255" s="98"/>
      <c r="S255" s="98"/>
      <c r="T255" s="98"/>
      <c r="U255" s="98"/>
      <c r="V255" s="98"/>
      <c r="W255" s="232"/>
    </row>
    <row r="256" spans="2:23" s="76" customFormat="1" ht="30" customHeight="1">
      <c r="B256" s="280"/>
      <c r="C256" s="294"/>
      <c r="D256" s="295"/>
      <c r="E256" s="296"/>
      <c r="F256" s="273">
        <v>4200</v>
      </c>
      <c r="G256" s="274"/>
      <c r="H256" s="275"/>
      <c r="I256" s="276" t="s">
        <v>409</v>
      </c>
      <c r="J256" s="277"/>
      <c r="K256" s="277"/>
      <c r="L256" s="278"/>
      <c r="M256" s="285"/>
      <c r="N256" s="286"/>
      <c r="O256" s="286"/>
      <c r="P256" s="287"/>
      <c r="Q256" s="301"/>
      <c r="R256" s="98"/>
      <c r="S256" s="98"/>
      <c r="T256" s="98"/>
      <c r="U256" s="98"/>
      <c r="V256" s="98"/>
      <c r="W256" s="232"/>
    </row>
    <row r="257" spans="2:23" s="76" customFormat="1" ht="30" customHeight="1">
      <c r="B257" s="281"/>
      <c r="C257" s="297"/>
      <c r="D257" s="298"/>
      <c r="E257" s="299"/>
      <c r="F257" s="273">
        <v>4200</v>
      </c>
      <c r="G257" s="274"/>
      <c r="H257" s="275"/>
      <c r="I257" s="276" t="s">
        <v>410</v>
      </c>
      <c r="J257" s="277"/>
      <c r="K257" s="277"/>
      <c r="L257" s="278"/>
      <c r="M257" s="288"/>
      <c r="N257" s="289"/>
      <c r="O257" s="289"/>
      <c r="P257" s="290"/>
      <c r="Q257" s="302"/>
      <c r="R257" s="98"/>
      <c r="S257" s="98"/>
      <c r="T257" s="98"/>
      <c r="U257" s="98"/>
      <c r="V257" s="98"/>
      <c r="W257" s="232"/>
    </row>
    <row r="258" spans="2:23" s="76" customFormat="1" ht="30" customHeight="1">
      <c r="B258" s="279" t="s">
        <v>389</v>
      </c>
      <c r="C258" s="304" t="str">
        <f>PROPER("RAQUEL MARÍA JOSÉ GONZÁLEZ CRUZ")</f>
        <v>Raquel María José González Cruz</v>
      </c>
      <c r="D258" s="305"/>
      <c r="E258" s="306"/>
      <c r="F258" s="313">
        <v>3938.06</v>
      </c>
      <c r="G258" s="314"/>
      <c r="H258" s="315"/>
      <c r="I258" s="316" t="s">
        <v>382</v>
      </c>
      <c r="J258" s="317"/>
      <c r="K258" s="317"/>
      <c r="L258" s="318"/>
      <c r="M258" s="319">
        <f>SUM(F258:H260)</f>
        <v>19198.059999999998</v>
      </c>
      <c r="N258" s="320"/>
      <c r="O258" s="320"/>
      <c r="P258" s="321"/>
      <c r="Q258" s="267" t="s">
        <v>408</v>
      </c>
      <c r="R258" s="98"/>
      <c r="S258" s="98"/>
      <c r="T258" s="98"/>
      <c r="U258" s="98"/>
      <c r="V258" s="98"/>
      <c r="W258" s="232"/>
    </row>
    <row r="259" spans="2:23" s="76" customFormat="1" ht="30" customHeight="1">
      <c r="B259" s="280"/>
      <c r="C259" s="307"/>
      <c r="D259" s="308"/>
      <c r="E259" s="309"/>
      <c r="F259" s="313">
        <v>7630</v>
      </c>
      <c r="G259" s="314"/>
      <c r="H259" s="315"/>
      <c r="I259" s="328" t="s">
        <v>411</v>
      </c>
      <c r="J259" s="317"/>
      <c r="K259" s="317"/>
      <c r="L259" s="318"/>
      <c r="M259" s="322"/>
      <c r="N259" s="323"/>
      <c r="O259" s="323"/>
      <c r="P259" s="324"/>
      <c r="Q259" s="268"/>
      <c r="R259" s="98"/>
      <c r="S259" s="98"/>
      <c r="T259" s="98"/>
      <c r="U259" s="98"/>
      <c r="V259" s="98"/>
      <c r="W259" s="232"/>
    </row>
    <row r="260" spans="2:23" s="76" customFormat="1" ht="30" customHeight="1">
      <c r="B260" s="281"/>
      <c r="C260" s="310"/>
      <c r="D260" s="311"/>
      <c r="E260" s="312"/>
      <c r="F260" s="313">
        <v>7630</v>
      </c>
      <c r="G260" s="314"/>
      <c r="H260" s="315"/>
      <c r="I260" s="328" t="s">
        <v>412</v>
      </c>
      <c r="J260" s="317"/>
      <c r="K260" s="317"/>
      <c r="L260" s="318"/>
      <c r="M260" s="325"/>
      <c r="N260" s="326"/>
      <c r="O260" s="326"/>
      <c r="P260" s="327"/>
      <c r="Q260" s="269"/>
      <c r="R260" s="98"/>
      <c r="S260" s="98"/>
      <c r="T260" s="98"/>
      <c r="U260" s="98"/>
      <c r="V260" s="98"/>
      <c r="W260" s="232"/>
    </row>
    <row r="261" spans="2:23" s="76" customFormat="1" ht="30" customHeight="1">
      <c r="B261" s="279" t="s">
        <v>390</v>
      </c>
      <c r="C261" s="291" t="str">
        <f>PROPER("LUIS ALBERTO SOTO HERNÁNDEZ")</f>
        <v>Luis Alberto Soto Hernández</v>
      </c>
      <c r="D261" s="292"/>
      <c r="E261" s="293"/>
      <c r="F261" s="273">
        <v>2838.71</v>
      </c>
      <c r="G261" s="274"/>
      <c r="H261" s="275"/>
      <c r="I261" s="303" t="s">
        <v>382</v>
      </c>
      <c r="J261" s="277"/>
      <c r="K261" s="277"/>
      <c r="L261" s="278"/>
      <c r="M261" s="282">
        <f>SUM(F261:H263)</f>
        <v>13838.71</v>
      </c>
      <c r="N261" s="283"/>
      <c r="O261" s="283"/>
      <c r="P261" s="284"/>
      <c r="Q261" s="300" t="s">
        <v>408</v>
      </c>
      <c r="R261" s="98"/>
      <c r="S261" s="98"/>
      <c r="T261" s="98"/>
      <c r="U261" s="98"/>
      <c r="V261" s="98"/>
      <c r="W261" s="232"/>
    </row>
    <row r="262" spans="2:23" s="76" customFormat="1" ht="30" customHeight="1">
      <c r="B262" s="280"/>
      <c r="C262" s="294"/>
      <c r="D262" s="295"/>
      <c r="E262" s="296"/>
      <c r="F262" s="273">
        <v>5500</v>
      </c>
      <c r="G262" s="274"/>
      <c r="H262" s="275"/>
      <c r="I262" s="276" t="s">
        <v>409</v>
      </c>
      <c r="J262" s="277"/>
      <c r="K262" s="277"/>
      <c r="L262" s="278"/>
      <c r="M262" s="285"/>
      <c r="N262" s="286"/>
      <c r="O262" s="286"/>
      <c r="P262" s="287"/>
      <c r="Q262" s="301"/>
      <c r="R262" s="98"/>
      <c r="S262" s="98"/>
      <c r="T262" s="98"/>
      <c r="U262" s="98"/>
      <c r="V262" s="98"/>
      <c r="W262" s="232"/>
    </row>
    <row r="263" spans="2:23" s="76" customFormat="1" ht="30" customHeight="1">
      <c r="B263" s="281"/>
      <c r="C263" s="297"/>
      <c r="D263" s="298"/>
      <c r="E263" s="299"/>
      <c r="F263" s="273">
        <v>5500</v>
      </c>
      <c r="G263" s="274"/>
      <c r="H263" s="275"/>
      <c r="I263" s="276" t="s">
        <v>410</v>
      </c>
      <c r="J263" s="277"/>
      <c r="K263" s="277"/>
      <c r="L263" s="278"/>
      <c r="M263" s="288"/>
      <c r="N263" s="289"/>
      <c r="O263" s="289"/>
      <c r="P263" s="290"/>
      <c r="Q263" s="302"/>
      <c r="R263" s="98"/>
      <c r="S263" s="98"/>
      <c r="T263" s="98"/>
      <c r="U263" s="98"/>
      <c r="V263" s="98"/>
      <c r="W263" s="232"/>
    </row>
    <row r="264" spans="2:23" s="76" customFormat="1" ht="30" customHeight="1">
      <c r="B264" s="279" t="s">
        <v>392</v>
      </c>
      <c r="C264" s="304" t="str">
        <f>PROPER("MARIO ESAÚ PACAJÁ MORALES")</f>
        <v>Mario Esaú Pacajá Morales</v>
      </c>
      <c r="D264" s="305"/>
      <c r="E264" s="306"/>
      <c r="F264" s="313">
        <v>5677.42</v>
      </c>
      <c r="G264" s="314"/>
      <c r="H264" s="315"/>
      <c r="I264" s="316" t="s">
        <v>382</v>
      </c>
      <c r="J264" s="317"/>
      <c r="K264" s="317"/>
      <c r="L264" s="318"/>
      <c r="M264" s="319">
        <f>SUM(F264:H266)</f>
        <v>27677.42</v>
      </c>
      <c r="N264" s="320"/>
      <c r="O264" s="320"/>
      <c r="P264" s="321"/>
      <c r="Q264" s="267" t="s">
        <v>408</v>
      </c>
      <c r="R264" s="98"/>
      <c r="S264" s="98"/>
      <c r="T264" s="98"/>
      <c r="U264" s="98"/>
      <c r="V264" s="98"/>
      <c r="W264" s="232"/>
    </row>
    <row r="265" spans="2:23" s="76" customFormat="1" ht="30" customHeight="1">
      <c r="B265" s="280"/>
      <c r="C265" s="307"/>
      <c r="D265" s="308"/>
      <c r="E265" s="309"/>
      <c r="F265" s="313">
        <v>11000</v>
      </c>
      <c r="G265" s="314"/>
      <c r="H265" s="315"/>
      <c r="I265" s="328" t="s">
        <v>411</v>
      </c>
      <c r="J265" s="317"/>
      <c r="K265" s="317"/>
      <c r="L265" s="318"/>
      <c r="M265" s="322"/>
      <c r="N265" s="323"/>
      <c r="O265" s="323"/>
      <c r="P265" s="324"/>
      <c r="Q265" s="268"/>
      <c r="R265" s="98"/>
      <c r="S265" s="98"/>
      <c r="T265" s="98"/>
      <c r="U265" s="98"/>
      <c r="V265" s="98"/>
      <c r="W265" s="232"/>
    </row>
    <row r="266" spans="2:23" s="76" customFormat="1" ht="30" customHeight="1">
      <c r="B266" s="281"/>
      <c r="C266" s="310"/>
      <c r="D266" s="311"/>
      <c r="E266" s="312"/>
      <c r="F266" s="313">
        <v>11000</v>
      </c>
      <c r="G266" s="314"/>
      <c r="H266" s="315"/>
      <c r="I266" s="328" t="s">
        <v>412</v>
      </c>
      <c r="J266" s="317"/>
      <c r="K266" s="317"/>
      <c r="L266" s="318"/>
      <c r="M266" s="325"/>
      <c r="N266" s="326"/>
      <c r="O266" s="326"/>
      <c r="P266" s="327"/>
      <c r="Q266" s="269"/>
      <c r="R266" s="98"/>
      <c r="S266" s="98"/>
      <c r="T266" s="98"/>
      <c r="U266" s="98"/>
      <c r="V266" s="98"/>
      <c r="W266" s="232"/>
    </row>
    <row r="267" spans="2:23" s="76" customFormat="1" ht="30" customHeight="1">
      <c r="B267" s="279" t="s">
        <v>393</v>
      </c>
      <c r="C267" s="291" t="str">
        <f>PROPER("DANIELA GUISELLE ARÉVALO BELTRÁN")</f>
        <v>Daniela Guiselle Arévalo Beltrán</v>
      </c>
      <c r="D267" s="292"/>
      <c r="E267" s="293"/>
      <c r="F267" s="273">
        <v>2580.65</v>
      </c>
      <c r="G267" s="274"/>
      <c r="H267" s="275"/>
      <c r="I267" s="303" t="s">
        <v>382</v>
      </c>
      <c r="J267" s="277"/>
      <c r="K267" s="277"/>
      <c r="L267" s="278"/>
      <c r="M267" s="282">
        <f>SUM(F267:H269)</f>
        <v>12580.65</v>
      </c>
      <c r="N267" s="283"/>
      <c r="O267" s="283"/>
      <c r="P267" s="284"/>
      <c r="Q267" s="300" t="s">
        <v>408</v>
      </c>
      <c r="R267" s="98"/>
      <c r="S267" s="98"/>
      <c r="T267" s="98"/>
      <c r="U267" s="98"/>
      <c r="V267" s="98"/>
      <c r="W267" s="232"/>
    </row>
    <row r="268" spans="2:23" s="76" customFormat="1" ht="30" customHeight="1">
      <c r="B268" s="280"/>
      <c r="C268" s="294"/>
      <c r="D268" s="295"/>
      <c r="E268" s="296"/>
      <c r="F268" s="273">
        <v>5000</v>
      </c>
      <c r="G268" s="274"/>
      <c r="H268" s="275"/>
      <c r="I268" s="276" t="s">
        <v>409</v>
      </c>
      <c r="J268" s="277"/>
      <c r="K268" s="277"/>
      <c r="L268" s="278"/>
      <c r="M268" s="285"/>
      <c r="N268" s="286"/>
      <c r="O268" s="286"/>
      <c r="P268" s="287"/>
      <c r="Q268" s="301"/>
      <c r="R268" s="98"/>
      <c r="S268" s="98"/>
      <c r="T268" s="98"/>
      <c r="U268" s="98"/>
      <c r="V268" s="98"/>
      <c r="W268" s="232"/>
    </row>
    <row r="269" spans="2:23" s="76" customFormat="1" ht="30" customHeight="1">
      <c r="B269" s="281"/>
      <c r="C269" s="297"/>
      <c r="D269" s="298"/>
      <c r="E269" s="299"/>
      <c r="F269" s="273">
        <v>5000</v>
      </c>
      <c r="G269" s="274"/>
      <c r="H269" s="275"/>
      <c r="I269" s="276" t="s">
        <v>410</v>
      </c>
      <c r="J269" s="277"/>
      <c r="K269" s="277"/>
      <c r="L269" s="278"/>
      <c r="M269" s="288"/>
      <c r="N269" s="289"/>
      <c r="O269" s="289"/>
      <c r="P269" s="290"/>
      <c r="Q269" s="302"/>
      <c r="R269" s="98"/>
      <c r="S269" s="98"/>
      <c r="T269" s="98"/>
      <c r="U269" s="98"/>
      <c r="V269" s="98"/>
      <c r="W269" s="232"/>
    </row>
    <row r="270" spans="2:23" s="76" customFormat="1" ht="30" customHeight="1">
      <c r="B270" s="279" t="s">
        <v>394</v>
      </c>
      <c r="C270" s="304" t="str">
        <f>PROPER("ERY FERNANDO BAMACA POJOY")</f>
        <v>Ery Fernando Bamaca Pojoy</v>
      </c>
      <c r="D270" s="305"/>
      <c r="E270" s="306"/>
      <c r="F270" s="313">
        <v>7741.94</v>
      </c>
      <c r="G270" s="314"/>
      <c r="H270" s="315"/>
      <c r="I270" s="316" t="s">
        <v>382</v>
      </c>
      <c r="J270" s="317"/>
      <c r="K270" s="317"/>
      <c r="L270" s="318"/>
      <c r="M270" s="319">
        <f>SUM(F270:H272)</f>
        <v>37741.94</v>
      </c>
      <c r="N270" s="320"/>
      <c r="O270" s="320"/>
      <c r="P270" s="321"/>
      <c r="Q270" s="267" t="s">
        <v>408</v>
      </c>
      <c r="R270" s="98"/>
      <c r="S270" s="98"/>
      <c r="T270" s="98"/>
      <c r="U270" s="98"/>
      <c r="V270" s="98"/>
      <c r="W270" s="232"/>
    </row>
    <row r="271" spans="2:23" s="76" customFormat="1" ht="30" customHeight="1">
      <c r="B271" s="280"/>
      <c r="C271" s="307"/>
      <c r="D271" s="308"/>
      <c r="E271" s="309"/>
      <c r="F271" s="313">
        <v>15000</v>
      </c>
      <c r="G271" s="314"/>
      <c r="H271" s="315"/>
      <c r="I271" s="328" t="s">
        <v>411</v>
      </c>
      <c r="J271" s="317"/>
      <c r="K271" s="317"/>
      <c r="L271" s="318"/>
      <c r="M271" s="322"/>
      <c r="N271" s="323"/>
      <c r="O271" s="323"/>
      <c r="P271" s="324"/>
      <c r="Q271" s="268"/>
      <c r="R271" s="98"/>
      <c r="S271" s="98"/>
      <c r="T271" s="98"/>
      <c r="U271" s="98"/>
      <c r="V271" s="98"/>
      <c r="W271" s="232"/>
    </row>
    <row r="272" spans="2:23" s="76" customFormat="1" ht="30" customHeight="1">
      <c r="B272" s="281"/>
      <c r="C272" s="310"/>
      <c r="D272" s="311"/>
      <c r="E272" s="312"/>
      <c r="F272" s="313">
        <v>15000</v>
      </c>
      <c r="G272" s="314"/>
      <c r="H272" s="315"/>
      <c r="I272" s="328" t="s">
        <v>412</v>
      </c>
      <c r="J272" s="317"/>
      <c r="K272" s="317"/>
      <c r="L272" s="318"/>
      <c r="M272" s="325"/>
      <c r="N272" s="326"/>
      <c r="O272" s="326"/>
      <c r="P272" s="327"/>
      <c r="Q272" s="269"/>
      <c r="R272" s="98"/>
      <c r="S272" s="98"/>
      <c r="T272" s="98"/>
      <c r="U272" s="98"/>
      <c r="V272" s="98"/>
      <c r="W272" s="232"/>
    </row>
    <row r="273" spans="2:23" s="76" customFormat="1" ht="30" customHeight="1">
      <c r="B273" s="279" t="s">
        <v>395</v>
      </c>
      <c r="C273" s="291" t="str">
        <f>PROPER("HÉCTOR ROLANDO MEJIA CARRILLO")</f>
        <v>Héctor Rolando Mejia Carrillo</v>
      </c>
      <c r="D273" s="292"/>
      <c r="E273" s="293"/>
      <c r="F273" s="273">
        <v>4129.03</v>
      </c>
      <c r="G273" s="274"/>
      <c r="H273" s="275"/>
      <c r="I273" s="303" t="s">
        <v>382</v>
      </c>
      <c r="J273" s="277"/>
      <c r="K273" s="277"/>
      <c r="L273" s="278"/>
      <c r="M273" s="282">
        <f>SUM(F273:H275)</f>
        <v>20129.03</v>
      </c>
      <c r="N273" s="283"/>
      <c r="O273" s="283"/>
      <c r="P273" s="284"/>
      <c r="Q273" s="300" t="s">
        <v>408</v>
      </c>
      <c r="R273" s="98"/>
      <c r="S273" s="98"/>
      <c r="T273" s="98"/>
      <c r="U273" s="98"/>
      <c r="V273" s="98"/>
      <c r="W273" s="232"/>
    </row>
    <row r="274" spans="2:23" s="76" customFormat="1" ht="30" customHeight="1">
      <c r="B274" s="280"/>
      <c r="C274" s="294"/>
      <c r="D274" s="295"/>
      <c r="E274" s="296"/>
      <c r="F274" s="273">
        <v>8000</v>
      </c>
      <c r="G274" s="274"/>
      <c r="H274" s="275"/>
      <c r="I274" s="276" t="s">
        <v>409</v>
      </c>
      <c r="J274" s="277"/>
      <c r="K274" s="277"/>
      <c r="L274" s="278"/>
      <c r="M274" s="285"/>
      <c r="N274" s="286"/>
      <c r="O274" s="286"/>
      <c r="P274" s="287"/>
      <c r="Q274" s="301"/>
      <c r="R274" s="98"/>
      <c r="S274" s="98"/>
      <c r="T274" s="98"/>
      <c r="U274" s="98"/>
      <c r="V274" s="98"/>
      <c r="W274" s="232"/>
    </row>
    <row r="275" spans="2:23" s="76" customFormat="1" ht="30" customHeight="1">
      <c r="B275" s="281"/>
      <c r="C275" s="297"/>
      <c r="D275" s="298"/>
      <c r="E275" s="299"/>
      <c r="F275" s="273">
        <v>8000</v>
      </c>
      <c r="G275" s="274"/>
      <c r="H275" s="275"/>
      <c r="I275" s="276" t="s">
        <v>410</v>
      </c>
      <c r="J275" s="277"/>
      <c r="K275" s="277"/>
      <c r="L275" s="278"/>
      <c r="M275" s="288"/>
      <c r="N275" s="289"/>
      <c r="O275" s="289"/>
      <c r="P275" s="290"/>
      <c r="Q275" s="302"/>
      <c r="R275" s="98"/>
      <c r="S275" s="98"/>
      <c r="T275" s="98"/>
      <c r="U275" s="98"/>
      <c r="V275" s="98"/>
      <c r="W275" s="232"/>
    </row>
    <row r="276" spans="2:23" s="76" customFormat="1" ht="110.25" customHeight="1">
      <c r="B276" s="329" t="s">
        <v>422</v>
      </c>
      <c r="C276" s="330"/>
      <c r="D276" s="330"/>
      <c r="E276" s="330"/>
      <c r="F276" s="330"/>
      <c r="G276" s="330"/>
      <c r="H276" s="330"/>
      <c r="I276" s="330"/>
      <c r="J276" s="330"/>
      <c r="K276" s="330"/>
      <c r="L276" s="330"/>
      <c r="M276" s="330"/>
      <c r="N276" s="330"/>
      <c r="O276" s="330"/>
      <c r="P276" s="330"/>
      <c r="Q276" s="330"/>
      <c r="R276" s="330"/>
      <c r="S276" s="330"/>
      <c r="T276" s="330"/>
      <c r="U276" s="330"/>
      <c r="V276" s="330"/>
      <c r="W276" s="331"/>
    </row>
    <row r="277" spans="2:23" s="76" customFormat="1" ht="35.25" customHeight="1">
      <c r="B277" s="332"/>
      <c r="C277" s="330"/>
      <c r="D277" s="330"/>
      <c r="E277" s="330"/>
      <c r="F277" s="330"/>
      <c r="G277" s="330"/>
      <c r="H277" s="330"/>
      <c r="I277" s="330"/>
      <c r="J277" s="330"/>
      <c r="K277" s="330"/>
      <c r="L277" s="330"/>
      <c r="M277" s="330"/>
      <c r="N277" s="330"/>
      <c r="O277" s="330"/>
      <c r="P277" s="330"/>
      <c r="Q277" s="330"/>
      <c r="R277" s="330"/>
      <c r="S277" s="330"/>
      <c r="T277" s="330"/>
      <c r="U277" s="330"/>
      <c r="V277" s="330"/>
      <c r="W277" s="331"/>
    </row>
    <row r="278" spans="2:23" s="76" customFormat="1" ht="16.5" customHeight="1">
      <c r="B278" s="332"/>
      <c r="C278" s="330"/>
      <c r="D278" s="330"/>
      <c r="E278" s="330"/>
      <c r="F278" s="330"/>
      <c r="G278" s="330"/>
      <c r="H278" s="330"/>
      <c r="I278" s="330"/>
      <c r="J278" s="330"/>
      <c r="K278" s="330"/>
      <c r="L278" s="330"/>
      <c r="M278" s="330"/>
      <c r="N278" s="330"/>
      <c r="O278" s="330"/>
      <c r="P278" s="330"/>
      <c r="Q278" s="330"/>
      <c r="R278" s="330"/>
      <c r="S278" s="330"/>
      <c r="T278" s="330"/>
      <c r="U278" s="330"/>
      <c r="V278" s="330"/>
      <c r="W278" s="331"/>
    </row>
    <row r="279" spans="2:23" s="76" customFormat="1" ht="30.75">
      <c r="B279" s="237"/>
      <c r="C279" s="270" t="s">
        <v>379</v>
      </c>
      <c r="D279" s="271"/>
      <c r="E279" s="272"/>
      <c r="F279" s="270" t="s">
        <v>384</v>
      </c>
      <c r="G279" s="271"/>
      <c r="H279" s="272"/>
      <c r="I279" s="270" t="s">
        <v>383</v>
      </c>
      <c r="J279" s="271"/>
      <c r="K279" s="271"/>
      <c r="L279" s="272"/>
      <c r="M279" s="270" t="s">
        <v>391</v>
      </c>
      <c r="N279" s="271"/>
      <c r="O279" s="271"/>
      <c r="P279" s="272"/>
      <c r="Q279" s="236" t="s">
        <v>407</v>
      </c>
      <c r="R279" s="98"/>
      <c r="S279" s="98"/>
      <c r="T279" s="98"/>
      <c r="U279" s="98"/>
      <c r="V279" s="98"/>
      <c r="W279" s="232"/>
    </row>
    <row r="280" spans="2:23" s="76" customFormat="1" ht="8.25" customHeight="1">
      <c r="B280" s="231"/>
      <c r="C280" s="98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232"/>
    </row>
    <row r="281" spans="2:23" s="76" customFormat="1" ht="30.75">
      <c r="B281" s="279" t="s">
        <v>380</v>
      </c>
      <c r="C281" s="291" t="s">
        <v>356</v>
      </c>
      <c r="D281" s="292"/>
      <c r="E281" s="293"/>
      <c r="F281" s="273">
        <v>15000</v>
      </c>
      <c r="G281" s="274"/>
      <c r="H281" s="275"/>
      <c r="I281" s="303" t="s">
        <v>382</v>
      </c>
      <c r="J281" s="277"/>
      <c r="K281" s="277"/>
      <c r="L281" s="278"/>
      <c r="M281" s="282">
        <f>SUM(F281:H283)</f>
        <v>45000</v>
      </c>
      <c r="N281" s="283"/>
      <c r="O281" s="283"/>
      <c r="P281" s="284"/>
      <c r="Q281" s="300" t="s">
        <v>413</v>
      </c>
      <c r="R281" s="98"/>
      <c r="S281" s="98"/>
      <c r="T281" s="98"/>
      <c r="U281" s="98"/>
      <c r="V281" s="98"/>
      <c r="W281" s="232"/>
    </row>
    <row r="282" spans="2:23" s="76" customFormat="1" ht="30.75">
      <c r="B282" s="280"/>
      <c r="C282" s="294"/>
      <c r="D282" s="295"/>
      <c r="E282" s="296"/>
      <c r="F282" s="273">
        <v>15000</v>
      </c>
      <c r="G282" s="274"/>
      <c r="H282" s="275"/>
      <c r="I282" s="276" t="s">
        <v>409</v>
      </c>
      <c r="J282" s="277"/>
      <c r="K282" s="277"/>
      <c r="L282" s="278"/>
      <c r="M282" s="285"/>
      <c r="N282" s="286"/>
      <c r="O282" s="286"/>
      <c r="P282" s="287"/>
      <c r="Q282" s="301"/>
      <c r="R282" s="98"/>
      <c r="S282" s="98"/>
      <c r="T282" s="98"/>
      <c r="U282" s="98"/>
      <c r="V282" s="98"/>
      <c r="W282" s="232"/>
    </row>
    <row r="283" spans="2:23" s="76" customFormat="1" ht="30.75">
      <c r="B283" s="281"/>
      <c r="C283" s="297"/>
      <c r="D283" s="298"/>
      <c r="E283" s="299"/>
      <c r="F283" s="273">
        <v>15000</v>
      </c>
      <c r="G283" s="274"/>
      <c r="H283" s="275"/>
      <c r="I283" s="276" t="s">
        <v>410</v>
      </c>
      <c r="J283" s="277"/>
      <c r="K283" s="277"/>
      <c r="L283" s="278"/>
      <c r="M283" s="288"/>
      <c r="N283" s="289"/>
      <c r="O283" s="289"/>
      <c r="P283" s="290"/>
      <c r="Q283" s="302"/>
      <c r="R283" s="98"/>
      <c r="S283" s="98"/>
      <c r="T283" s="98"/>
      <c r="U283" s="98"/>
      <c r="V283" s="98"/>
      <c r="W283" s="232"/>
    </row>
    <row r="284" spans="2:23" s="76" customFormat="1" ht="30.75" customHeight="1">
      <c r="B284" s="279" t="s">
        <v>385</v>
      </c>
      <c r="C284" s="304" t="s">
        <v>414</v>
      </c>
      <c r="D284" s="305"/>
      <c r="E284" s="306"/>
      <c r="F284" s="313">
        <v>3500</v>
      </c>
      <c r="G284" s="314"/>
      <c r="H284" s="315"/>
      <c r="I284" s="316" t="s">
        <v>382</v>
      </c>
      <c r="J284" s="317"/>
      <c r="K284" s="317"/>
      <c r="L284" s="318"/>
      <c r="M284" s="319">
        <f>SUM(F284:H286)</f>
        <v>10500</v>
      </c>
      <c r="N284" s="320"/>
      <c r="O284" s="320"/>
      <c r="P284" s="321"/>
      <c r="Q284" s="300" t="s">
        <v>413</v>
      </c>
      <c r="R284" s="98"/>
      <c r="S284" s="98"/>
      <c r="T284" s="98"/>
      <c r="U284" s="98"/>
      <c r="V284" s="98"/>
      <c r="W284" s="232"/>
    </row>
    <row r="285" spans="2:23" s="76" customFormat="1" ht="30.75" customHeight="1">
      <c r="B285" s="280"/>
      <c r="C285" s="307"/>
      <c r="D285" s="308"/>
      <c r="E285" s="309"/>
      <c r="F285" s="313">
        <v>3500</v>
      </c>
      <c r="G285" s="314"/>
      <c r="H285" s="315"/>
      <c r="I285" s="328" t="s">
        <v>411</v>
      </c>
      <c r="J285" s="317"/>
      <c r="K285" s="317"/>
      <c r="L285" s="318"/>
      <c r="M285" s="322"/>
      <c r="N285" s="323"/>
      <c r="O285" s="323"/>
      <c r="P285" s="324"/>
      <c r="Q285" s="301"/>
      <c r="R285" s="98"/>
      <c r="S285" s="98"/>
      <c r="T285" s="98"/>
      <c r="U285" s="98"/>
      <c r="V285" s="98"/>
      <c r="W285" s="232"/>
    </row>
    <row r="286" spans="2:23" s="76" customFormat="1" ht="30.75" customHeight="1">
      <c r="B286" s="281"/>
      <c r="C286" s="310"/>
      <c r="D286" s="311"/>
      <c r="E286" s="312"/>
      <c r="F286" s="313">
        <v>3500</v>
      </c>
      <c r="G286" s="314"/>
      <c r="H286" s="315"/>
      <c r="I286" s="328" t="s">
        <v>412</v>
      </c>
      <c r="J286" s="317"/>
      <c r="K286" s="317"/>
      <c r="L286" s="318"/>
      <c r="M286" s="325"/>
      <c r="N286" s="326"/>
      <c r="O286" s="326"/>
      <c r="P286" s="327"/>
      <c r="Q286" s="302"/>
      <c r="R286" s="98"/>
      <c r="S286" s="98"/>
      <c r="T286" s="98"/>
      <c r="U286" s="98"/>
      <c r="V286" s="98"/>
      <c r="W286" s="232"/>
    </row>
    <row r="287" spans="2:23" s="76" customFormat="1" ht="30.75" customHeight="1">
      <c r="B287" s="279" t="s">
        <v>386</v>
      </c>
      <c r="C287" s="291" t="s">
        <v>136</v>
      </c>
      <c r="D287" s="292"/>
      <c r="E287" s="293"/>
      <c r="F287" s="273">
        <v>6500</v>
      </c>
      <c r="G287" s="274"/>
      <c r="H287" s="275"/>
      <c r="I287" s="303" t="s">
        <v>382</v>
      </c>
      <c r="J287" s="277"/>
      <c r="K287" s="277"/>
      <c r="L287" s="278"/>
      <c r="M287" s="282">
        <f>SUM(F287:H289)</f>
        <v>19500</v>
      </c>
      <c r="N287" s="283"/>
      <c r="O287" s="283"/>
      <c r="P287" s="284"/>
      <c r="Q287" s="300" t="s">
        <v>413</v>
      </c>
      <c r="R287" s="98"/>
      <c r="S287" s="98"/>
      <c r="T287" s="98"/>
      <c r="U287" s="98"/>
      <c r="V287" s="98"/>
      <c r="W287" s="232"/>
    </row>
    <row r="288" spans="2:23" s="76" customFormat="1" ht="30.75" customHeight="1">
      <c r="B288" s="280"/>
      <c r="C288" s="294"/>
      <c r="D288" s="295"/>
      <c r="E288" s="296"/>
      <c r="F288" s="273">
        <v>6500</v>
      </c>
      <c r="G288" s="274"/>
      <c r="H288" s="275"/>
      <c r="I288" s="276" t="s">
        <v>409</v>
      </c>
      <c r="J288" s="277"/>
      <c r="K288" s="277"/>
      <c r="L288" s="278"/>
      <c r="M288" s="285"/>
      <c r="N288" s="286"/>
      <c r="O288" s="286"/>
      <c r="P288" s="287"/>
      <c r="Q288" s="301"/>
      <c r="R288" s="98"/>
      <c r="S288" s="98"/>
      <c r="T288" s="98"/>
      <c r="U288" s="98"/>
      <c r="V288" s="98"/>
      <c r="W288" s="232"/>
    </row>
    <row r="289" spans="2:23" s="76" customFormat="1" ht="30.75" customHeight="1">
      <c r="B289" s="281"/>
      <c r="C289" s="297"/>
      <c r="D289" s="298"/>
      <c r="E289" s="299"/>
      <c r="F289" s="273">
        <v>6500</v>
      </c>
      <c r="G289" s="274"/>
      <c r="H289" s="275"/>
      <c r="I289" s="276" t="s">
        <v>410</v>
      </c>
      <c r="J289" s="277"/>
      <c r="K289" s="277"/>
      <c r="L289" s="278"/>
      <c r="M289" s="288"/>
      <c r="N289" s="289"/>
      <c r="O289" s="289"/>
      <c r="P289" s="290"/>
      <c r="Q289" s="302"/>
      <c r="R289" s="98"/>
      <c r="S289" s="98"/>
      <c r="T289" s="98"/>
      <c r="U289" s="98"/>
      <c r="V289" s="98"/>
      <c r="W289" s="232"/>
    </row>
    <row r="290" spans="2:23" s="76" customFormat="1" ht="30.75">
      <c r="B290" s="279" t="s">
        <v>387</v>
      </c>
      <c r="C290" s="304" t="s">
        <v>376</v>
      </c>
      <c r="D290" s="305"/>
      <c r="E290" s="306"/>
      <c r="F290" s="313">
        <v>7741.94</v>
      </c>
      <c r="G290" s="314"/>
      <c r="H290" s="315"/>
      <c r="I290" s="316" t="s">
        <v>382</v>
      </c>
      <c r="J290" s="317"/>
      <c r="K290" s="317"/>
      <c r="L290" s="318"/>
      <c r="M290" s="319">
        <f>SUM(F290:H292)</f>
        <v>37741.94</v>
      </c>
      <c r="N290" s="320"/>
      <c r="O290" s="320"/>
      <c r="P290" s="321"/>
      <c r="Q290" s="267" t="s">
        <v>415</v>
      </c>
      <c r="R290" s="98"/>
      <c r="S290" s="98"/>
      <c r="T290" s="98"/>
      <c r="U290" s="98"/>
      <c r="V290" s="98"/>
      <c r="W290" s="232"/>
    </row>
    <row r="291" spans="2:23" s="76" customFormat="1" ht="30.75">
      <c r="B291" s="280"/>
      <c r="C291" s="307"/>
      <c r="D291" s="308"/>
      <c r="E291" s="309"/>
      <c r="F291" s="313">
        <v>15000</v>
      </c>
      <c r="G291" s="314"/>
      <c r="H291" s="315"/>
      <c r="I291" s="328" t="s">
        <v>411</v>
      </c>
      <c r="J291" s="317"/>
      <c r="K291" s="317"/>
      <c r="L291" s="318"/>
      <c r="M291" s="322"/>
      <c r="N291" s="323"/>
      <c r="O291" s="323"/>
      <c r="P291" s="324"/>
      <c r="Q291" s="268"/>
      <c r="R291" s="98"/>
      <c r="S291" s="98"/>
      <c r="T291" s="98"/>
      <c r="U291" s="98"/>
      <c r="V291" s="98"/>
      <c r="W291" s="232"/>
    </row>
    <row r="292" spans="2:23" s="76" customFormat="1" ht="30.75">
      <c r="B292" s="281"/>
      <c r="C292" s="310"/>
      <c r="D292" s="311"/>
      <c r="E292" s="312"/>
      <c r="F292" s="313">
        <v>15000</v>
      </c>
      <c r="G292" s="314"/>
      <c r="H292" s="315"/>
      <c r="I292" s="328" t="s">
        <v>412</v>
      </c>
      <c r="J292" s="317"/>
      <c r="K292" s="317"/>
      <c r="L292" s="318"/>
      <c r="M292" s="325"/>
      <c r="N292" s="326"/>
      <c r="O292" s="326"/>
      <c r="P292" s="327"/>
      <c r="Q292" s="269"/>
      <c r="R292" s="98"/>
      <c r="S292" s="98"/>
      <c r="T292" s="98"/>
      <c r="U292" s="98"/>
      <c r="V292" s="98"/>
      <c r="W292" s="232"/>
    </row>
    <row r="293" spans="2:23" s="76" customFormat="1" ht="30.75">
      <c r="B293" s="279" t="s">
        <v>388</v>
      </c>
      <c r="C293" s="291" t="s">
        <v>417</v>
      </c>
      <c r="D293" s="292"/>
      <c r="E293" s="293"/>
      <c r="F293" s="273">
        <v>7741.94</v>
      </c>
      <c r="G293" s="274"/>
      <c r="H293" s="275"/>
      <c r="I293" s="303" t="s">
        <v>382</v>
      </c>
      <c r="J293" s="277"/>
      <c r="K293" s="277"/>
      <c r="L293" s="278"/>
      <c r="M293" s="282">
        <f>SUM(F293:H295)</f>
        <v>37741.94</v>
      </c>
      <c r="N293" s="283"/>
      <c r="O293" s="283"/>
      <c r="P293" s="284"/>
      <c r="Q293" s="300" t="s">
        <v>416</v>
      </c>
      <c r="R293" s="98"/>
      <c r="S293" s="98"/>
      <c r="T293" s="98"/>
      <c r="U293" s="98"/>
      <c r="V293" s="98"/>
      <c r="W293" s="232"/>
    </row>
    <row r="294" spans="2:23" s="76" customFormat="1" ht="30.75">
      <c r="B294" s="280"/>
      <c r="C294" s="294"/>
      <c r="D294" s="295"/>
      <c r="E294" s="296"/>
      <c r="F294" s="273">
        <v>15000</v>
      </c>
      <c r="G294" s="274"/>
      <c r="H294" s="275"/>
      <c r="I294" s="276" t="s">
        <v>409</v>
      </c>
      <c r="J294" s="277"/>
      <c r="K294" s="277"/>
      <c r="L294" s="278"/>
      <c r="M294" s="285"/>
      <c r="N294" s="286"/>
      <c r="O294" s="286"/>
      <c r="P294" s="287"/>
      <c r="Q294" s="301"/>
      <c r="R294" s="98"/>
      <c r="S294" s="98"/>
      <c r="T294" s="98"/>
      <c r="U294" s="98"/>
      <c r="V294" s="98"/>
      <c r="W294" s="232"/>
    </row>
    <row r="295" spans="2:23" s="76" customFormat="1" ht="30.75">
      <c r="B295" s="281"/>
      <c r="C295" s="297"/>
      <c r="D295" s="298"/>
      <c r="E295" s="299"/>
      <c r="F295" s="273">
        <v>15000</v>
      </c>
      <c r="G295" s="274"/>
      <c r="H295" s="275"/>
      <c r="I295" s="276" t="s">
        <v>410</v>
      </c>
      <c r="J295" s="277"/>
      <c r="K295" s="277"/>
      <c r="L295" s="278"/>
      <c r="M295" s="288"/>
      <c r="N295" s="289"/>
      <c r="O295" s="289"/>
      <c r="P295" s="290"/>
      <c r="Q295" s="302"/>
      <c r="R295" s="98"/>
      <c r="S295" s="98"/>
      <c r="T295" s="98"/>
      <c r="U295" s="98"/>
      <c r="V295" s="98"/>
      <c r="W295" s="232"/>
    </row>
    <row r="296" spans="2:23" s="76" customFormat="1" ht="3" customHeight="1">
      <c r="B296" s="233"/>
      <c r="C296" s="234"/>
      <c r="D296" s="234"/>
      <c r="E296" s="234"/>
      <c r="F296" s="234"/>
      <c r="G296" s="234"/>
      <c r="H296" s="234"/>
      <c r="I296" s="234"/>
      <c r="J296" s="234"/>
      <c r="K296" s="234"/>
      <c r="L296" s="234"/>
      <c r="M296" s="234"/>
      <c r="N296" s="234"/>
      <c r="O296" s="234"/>
      <c r="P296" s="234"/>
      <c r="Q296" s="234"/>
      <c r="R296" s="234"/>
      <c r="S296" s="234"/>
      <c r="T296" s="234"/>
      <c r="U296" s="234"/>
      <c r="V296" s="234"/>
      <c r="W296" s="235"/>
    </row>
    <row r="297" spans="2:23" s="76" customFormat="1">
      <c r="B297" s="238"/>
      <c r="C297" s="239"/>
      <c r="D297" s="239"/>
      <c r="E297" s="239"/>
      <c r="F297" s="239"/>
      <c r="G297" s="239"/>
      <c r="H297" s="239"/>
      <c r="I297" s="239"/>
      <c r="J297" s="239"/>
      <c r="K297" s="239"/>
      <c r="L297" s="239"/>
      <c r="M297" s="239"/>
      <c r="N297" s="239"/>
      <c r="O297" s="239"/>
      <c r="P297" s="239"/>
      <c r="Q297" s="239"/>
      <c r="R297" s="239"/>
      <c r="S297" s="239"/>
      <c r="T297" s="239"/>
      <c r="U297" s="239"/>
      <c r="V297" s="239"/>
      <c r="W297" s="240"/>
    </row>
    <row r="298" spans="2:23" s="76" customFormat="1">
      <c r="B298" s="241" t="s">
        <v>423</v>
      </c>
      <c r="C298" s="242"/>
      <c r="D298" s="242"/>
      <c r="E298" s="242"/>
      <c r="F298" s="242"/>
      <c r="G298" s="242"/>
      <c r="H298" s="242"/>
      <c r="I298" s="242"/>
      <c r="J298" s="242"/>
      <c r="K298" s="242"/>
      <c r="L298" s="242"/>
      <c r="M298" s="242"/>
      <c r="N298" s="242"/>
      <c r="O298" s="242"/>
      <c r="P298" s="242"/>
      <c r="Q298" s="242"/>
      <c r="R298" s="242"/>
      <c r="S298" s="242"/>
      <c r="T298" s="242"/>
      <c r="U298" s="242"/>
      <c r="V298" s="242"/>
      <c r="W298" s="243"/>
    </row>
    <row r="299" spans="2:23" s="76" customFormat="1" ht="56.25" customHeight="1">
      <c r="B299" s="244"/>
      <c r="C299" s="242"/>
      <c r="D299" s="242"/>
      <c r="E299" s="242"/>
      <c r="F299" s="242"/>
      <c r="G299" s="242"/>
      <c r="H299" s="242"/>
      <c r="I299" s="242"/>
      <c r="J299" s="242"/>
      <c r="K299" s="242"/>
      <c r="L299" s="242"/>
      <c r="M299" s="242"/>
      <c r="N299" s="242"/>
      <c r="O299" s="242"/>
      <c r="P299" s="242"/>
      <c r="Q299" s="242"/>
      <c r="R299" s="242"/>
      <c r="S299" s="242"/>
      <c r="T299" s="242"/>
      <c r="U299" s="242"/>
      <c r="V299" s="242"/>
      <c r="W299" s="243"/>
    </row>
    <row r="300" spans="2:23" s="76" customFormat="1">
      <c r="B300" s="245"/>
      <c r="C300" s="246"/>
      <c r="D300" s="246"/>
      <c r="E300" s="246"/>
      <c r="F300" s="246"/>
      <c r="G300" s="246"/>
      <c r="H300" s="246"/>
      <c r="I300" s="246"/>
      <c r="J300" s="246"/>
      <c r="K300" s="246"/>
      <c r="L300" s="246"/>
      <c r="M300" s="246"/>
      <c r="N300" s="246"/>
      <c r="O300" s="246"/>
      <c r="P300" s="246"/>
      <c r="Q300" s="246"/>
      <c r="R300" s="246"/>
      <c r="S300" s="246"/>
      <c r="T300" s="246"/>
      <c r="U300" s="246"/>
      <c r="V300" s="246"/>
      <c r="W300" s="247"/>
    </row>
    <row r="301" spans="2:23" s="76" customFormat="1">
      <c r="B301" s="98"/>
      <c r="C301" s="98"/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8"/>
      <c r="U301" s="98"/>
      <c r="V301" s="98"/>
      <c r="W301" s="98"/>
    </row>
    <row r="302" spans="2:23" s="76" customFormat="1">
      <c r="B302" s="98"/>
      <c r="C302" s="98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</row>
    <row r="303" spans="2:23" s="76" customFormat="1">
      <c r="B303" s="98"/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V303" s="98"/>
      <c r="W303" s="98"/>
    </row>
    <row r="304" spans="2:23" s="76" customFormat="1">
      <c r="B304" s="98"/>
      <c r="C304" s="98"/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8"/>
      <c r="U304" s="98"/>
      <c r="V304" s="98"/>
      <c r="W304" s="98"/>
    </row>
    <row r="305" spans="2:23" s="76" customFormat="1">
      <c r="B305" s="98"/>
      <c r="C305" s="98"/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8"/>
      <c r="U305" s="98"/>
      <c r="V305" s="98"/>
      <c r="W305" s="98"/>
    </row>
    <row r="306" spans="2:23" s="76" customFormat="1">
      <c r="B306" s="98"/>
      <c r="C306" s="98"/>
      <c r="D306" s="98"/>
      <c r="E306" s="98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8"/>
      <c r="U306" s="98"/>
      <c r="V306" s="98"/>
      <c r="W306" s="98"/>
    </row>
    <row r="307" spans="2:23" s="76" customFormat="1">
      <c r="B307" s="98"/>
      <c r="C307" s="98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98"/>
      <c r="U307" s="98"/>
      <c r="V307" s="98"/>
      <c r="W307" s="98"/>
    </row>
    <row r="308" spans="2:23" s="76" customFormat="1">
      <c r="B308" s="98"/>
      <c r="C308" s="98"/>
      <c r="D308" s="98"/>
      <c r="E308" s="98"/>
      <c r="F308" s="98"/>
      <c r="G308" s="98"/>
      <c r="H308" s="98"/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98"/>
      <c r="U308" s="98"/>
      <c r="V308" s="98"/>
      <c r="W308" s="98"/>
    </row>
    <row r="309" spans="2:23" s="76" customFormat="1">
      <c r="B309" s="98"/>
      <c r="C309" s="98"/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8"/>
      <c r="U309" s="98"/>
      <c r="V309" s="98"/>
      <c r="W309" s="98"/>
    </row>
    <row r="310" spans="2:23" s="76" customFormat="1">
      <c r="B310" s="98"/>
      <c r="C310" s="98"/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98"/>
      <c r="U310" s="98"/>
      <c r="V310" s="98"/>
      <c r="W310" s="98"/>
    </row>
    <row r="311" spans="2:23" s="76" customFormat="1">
      <c r="B311" s="98"/>
      <c r="C311" s="98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98"/>
      <c r="U311" s="98"/>
      <c r="V311" s="98"/>
      <c r="W311" s="98"/>
    </row>
    <row r="312" spans="2:23" s="76" customFormat="1">
      <c r="B312" s="98"/>
      <c r="C312" s="98"/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98"/>
      <c r="U312" s="98"/>
      <c r="V312" s="98"/>
      <c r="W312" s="98"/>
    </row>
    <row r="313" spans="2:23" s="76" customFormat="1">
      <c r="B313" s="98"/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</row>
    <row r="314" spans="2:23" s="76" customFormat="1">
      <c r="B314" s="98"/>
      <c r="C314" s="98"/>
      <c r="D314" s="98"/>
      <c r="E314" s="98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98"/>
      <c r="U314" s="98"/>
      <c r="V314" s="98"/>
      <c r="W314" s="98"/>
    </row>
    <row r="315" spans="2:23" s="76" customFormat="1">
      <c r="B315" s="98"/>
      <c r="C315" s="98"/>
      <c r="D315" s="98"/>
      <c r="E315" s="98"/>
      <c r="F315" s="98"/>
      <c r="G315" s="98"/>
      <c r="H315" s="98"/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8"/>
      <c r="U315" s="98"/>
      <c r="V315" s="98"/>
      <c r="W315" s="98"/>
    </row>
    <row r="316" spans="2:23" s="76" customFormat="1">
      <c r="B316" s="98"/>
      <c r="C316" s="98"/>
      <c r="D316" s="98"/>
      <c r="E316" s="98"/>
      <c r="F316" s="98"/>
      <c r="G316" s="98"/>
      <c r="H316" s="98"/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98"/>
      <c r="U316" s="98"/>
      <c r="V316" s="98"/>
      <c r="W316" s="98"/>
    </row>
    <row r="317" spans="2:23" s="76" customFormat="1">
      <c r="B317" s="98"/>
      <c r="C317" s="98"/>
      <c r="D317" s="98"/>
      <c r="E317" s="98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98"/>
      <c r="U317" s="98"/>
      <c r="V317" s="98"/>
      <c r="W317" s="98"/>
    </row>
    <row r="318" spans="2:23" s="76" customFormat="1">
      <c r="B318" s="98"/>
      <c r="C318" s="98"/>
      <c r="D318" s="98"/>
      <c r="E318" s="98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98"/>
      <c r="U318" s="98"/>
      <c r="V318" s="98"/>
      <c r="W318" s="98"/>
    </row>
    <row r="319" spans="2:23" s="76" customFormat="1">
      <c r="B319" s="98"/>
      <c r="C319" s="98"/>
      <c r="D319" s="98"/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98"/>
      <c r="U319" s="98"/>
      <c r="V319" s="98"/>
      <c r="W319" s="98"/>
    </row>
    <row r="320" spans="2:23" s="76" customFormat="1">
      <c r="B320" s="98"/>
      <c r="C320" s="98"/>
      <c r="D320" s="98"/>
      <c r="E320" s="98"/>
      <c r="F320" s="98"/>
      <c r="G320" s="98"/>
      <c r="H320" s="98"/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98"/>
      <c r="U320" s="98"/>
      <c r="V320" s="98"/>
      <c r="W320" s="98"/>
    </row>
    <row r="321" spans="2:23" s="76" customFormat="1">
      <c r="B321" s="98"/>
      <c r="C321" s="98"/>
      <c r="D321" s="98"/>
      <c r="E321" s="98"/>
      <c r="F321" s="98"/>
      <c r="G321" s="98"/>
      <c r="H321" s="98"/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98"/>
      <c r="U321" s="98"/>
      <c r="V321" s="98"/>
      <c r="W321" s="98"/>
    </row>
    <row r="322" spans="2:23" s="76" customFormat="1">
      <c r="B322" s="98"/>
      <c r="C322" s="98"/>
      <c r="D322" s="98"/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8"/>
      <c r="U322" s="98"/>
      <c r="V322" s="98"/>
      <c r="W322" s="98"/>
    </row>
    <row r="323" spans="2:23" s="76" customFormat="1">
      <c r="B323" s="98"/>
      <c r="C323" s="98"/>
      <c r="D323" s="98"/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V323" s="98"/>
      <c r="W323" s="98"/>
    </row>
    <row r="324" spans="2:23" s="76" customFormat="1">
      <c r="B324" s="98"/>
      <c r="C324" s="98"/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98"/>
      <c r="U324" s="98"/>
      <c r="V324" s="98"/>
      <c r="W324" s="98"/>
    </row>
    <row r="325" spans="2:23" s="76" customFormat="1">
      <c r="B325" s="98"/>
      <c r="C325" s="98"/>
      <c r="D325" s="98"/>
      <c r="E325" s="98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98"/>
      <c r="U325" s="98"/>
      <c r="V325" s="98"/>
      <c r="W325" s="98"/>
    </row>
    <row r="326" spans="2:23" s="76" customFormat="1">
      <c r="B326" s="98"/>
      <c r="C326" s="98"/>
      <c r="D326" s="98"/>
      <c r="E326" s="98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98"/>
      <c r="U326" s="98"/>
      <c r="V326" s="98"/>
      <c r="W326" s="98"/>
    </row>
    <row r="327" spans="2:23" s="76" customFormat="1">
      <c r="B327" s="98"/>
      <c r="C327" s="98"/>
      <c r="D327" s="98"/>
      <c r="E327" s="98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98"/>
      <c r="U327" s="98"/>
      <c r="V327" s="98"/>
      <c r="W327" s="98"/>
    </row>
    <row r="328" spans="2:23" s="76" customFormat="1">
      <c r="B328" s="98"/>
      <c r="C328" s="98"/>
      <c r="D328" s="98"/>
      <c r="E328" s="98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98"/>
      <c r="U328" s="98"/>
      <c r="V328" s="98"/>
      <c r="W328" s="98"/>
    </row>
    <row r="329" spans="2:23" s="76" customFormat="1">
      <c r="B329" s="98"/>
      <c r="C329" s="98"/>
      <c r="D329" s="98"/>
      <c r="E329" s="98"/>
      <c r="F329" s="98"/>
      <c r="G329" s="98"/>
      <c r="H329" s="98"/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8"/>
      <c r="U329" s="98"/>
      <c r="V329" s="98"/>
      <c r="W329" s="98"/>
    </row>
    <row r="330" spans="2:23" s="76" customFormat="1">
      <c r="B330" s="98"/>
      <c r="C330" s="98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8"/>
      <c r="U330" s="98"/>
      <c r="V330" s="98"/>
      <c r="W330" s="98"/>
    </row>
    <row r="331" spans="2:23" s="76" customFormat="1">
      <c r="B331" s="98"/>
      <c r="C331" s="98"/>
      <c r="D331" s="98"/>
      <c r="E331" s="98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8"/>
      <c r="U331" s="98"/>
      <c r="V331" s="98"/>
      <c r="W331" s="98"/>
    </row>
    <row r="332" spans="2:23" s="76" customFormat="1">
      <c r="B332" s="98"/>
      <c r="C332" s="98"/>
      <c r="D332" s="98"/>
      <c r="E332" s="98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8"/>
      <c r="U332" s="98"/>
      <c r="V332" s="98"/>
      <c r="W332" s="98"/>
    </row>
    <row r="333" spans="2:23" s="76" customFormat="1">
      <c r="B333" s="98"/>
      <c r="C333" s="98"/>
      <c r="D333" s="98"/>
      <c r="E333" s="98"/>
      <c r="F333" s="98"/>
      <c r="G333" s="98"/>
      <c r="H333" s="98"/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98"/>
      <c r="U333" s="98"/>
      <c r="V333" s="98"/>
      <c r="W333" s="98"/>
    </row>
    <row r="334" spans="2:23" s="76" customFormat="1">
      <c r="B334" s="98"/>
      <c r="C334" s="98"/>
      <c r="D334" s="98"/>
      <c r="E334" s="98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98"/>
      <c r="U334" s="98"/>
      <c r="V334" s="98"/>
      <c r="W334" s="98"/>
    </row>
    <row r="335" spans="2:23" s="76" customFormat="1">
      <c r="B335" s="98"/>
      <c r="C335" s="98"/>
      <c r="D335" s="98"/>
      <c r="E335" s="98"/>
      <c r="F335" s="98"/>
      <c r="G335" s="98"/>
      <c r="H335" s="98"/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98"/>
      <c r="U335" s="98"/>
      <c r="V335" s="98"/>
      <c r="W335" s="98"/>
    </row>
    <row r="336" spans="2:23" s="76" customFormat="1">
      <c r="B336" s="98"/>
      <c r="C336" s="98"/>
      <c r="D336" s="98"/>
      <c r="E336" s="98"/>
      <c r="F336" s="98"/>
      <c r="G336" s="98"/>
      <c r="H336" s="98"/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98"/>
      <c r="U336" s="98"/>
      <c r="V336" s="98"/>
      <c r="W336" s="98"/>
    </row>
    <row r="337" spans="2:23" s="76" customFormat="1">
      <c r="B337" s="98"/>
      <c r="C337" s="98"/>
      <c r="D337" s="98"/>
      <c r="E337" s="98"/>
      <c r="F337" s="98"/>
      <c r="G337" s="98"/>
      <c r="H337" s="98"/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98"/>
      <c r="U337" s="98"/>
      <c r="V337" s="98"/>
      <c r="W337" s="98"/>
    </row>
    <row r="338" spans="2:23" s="76" customFormat="1">
      <c r="B338" s="98"/>
      <c r="C338" s="98"/>
      <c r="D338" s="98"/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98"/>
      <c r="U338" s="98"/>
      <c r="V338" s="98"/>
      <c r="W338" s="98"/>
    </row>
    <row r="339" spans="2:23" s="76" customFormat="1">
      <c r="B339" s="98"/>
      <c r="C339" s="98"/>
      <c r="D339" s="98"/>
      <c r="E339" s="98"/>
      <c r="F339" s="98"/>
      <c r="G339" s="98"/>
      <c r="H339" s="98"/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98"/>
      <c r="U339" s="98"/>
      <c r="V339" s="98"/>
      <c r="W339" s="98"/>
    </row>
    <row r="340" spans="2:23" s="76" customFormat="1">
      <c r="B340" s="98"/>
      <c r="C340" s="98"/>
      <c r="D340" s="98"/>
      <c r="E340" s="98"/>
      <c r="F340" s="98"/>
      <c r="G340" s="98"/>
      <c r="H340" s="98"/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98"/>
      <c r="U340" s="98"/>
      <c r="V340" s="98"/>
      <c r="W340" s="98"/>
    </row>
    <row r="341" spans="2:23" s="76" customFormat="1">
      <c r="B341" s="98"/>
      <c r="C341" s="98"/>
      <c r="D341" s="98"/>
      <c r="E341" s="98"/>
      <c r="F341" s="98"/>
      <c r="G341" s="98"/>
      <c r="H341" s="98"/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98"/>
      <c r="U341" s="98"/>
      <c r="V341" s="98"/>
      <c r="W341" s="98"/>
    </row>
    <row r="342" spans="2:23" s="76" customFormat="1">
      <c r="B342" s="98"/>
      <c r="C342" s="98"/>
      <c r="D342" s="98"/>
      <c r="E342" s="98"/>
      <c r="F342" s="98"/>
      <c r="G342" s="98"/>
      <c r="H342" s="98"/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98"/>
      <c r="U342" s="98"/>
      <c r="V342" s="98"/>
      <c r="W342" s="98"/>
    </row>
    <row r="343" spans="2:23" s="76" customFormat="1">
      <c r="B343" s="98"/>
      <c r="C343" s="98"/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98"/>
      <c r="U343" s="98"/>
      <c r="V343" s="98"/>
      <c r="W343" s="98"/>
    </row>
    <row r="344" spans="2:23" s="76" customFormat="1">
      <c r="B344" s="98"/>
      <c r="C344" s="98"/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8"/>
      <c r="U344" s="98"/>
      <c r="V344" s="98"/>
      <c r="W344" s="98"/>
    </row>
    <row r="345" spans="2:23" s="76" customFormat="1">
      <c r="B345" s="98"/>
      <c r="C345" s="98"/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8"/>
      <c r="U345" s="98"/>
      <c r="V345" s="98"/>
      <c r="W345" s="98"/>
    </row>
    <row r="346" spans="2:23" s="76" customFormat="1">
      <c r="B346" s="98"/>
      <c r="C346" s="98"/>
      <c r="D346" s="98"/>
      <c r="E346" s="98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98"/>
      <c r="U346" s="98"/>
      <c r="V346" s="98"/>
      <c r="W346" s="98"/>
    </row>
    <row r="347" spans="2:23" s="76" customFormat="1">
      <c r="B347" s="98"/>
      <c r="C347" s="98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98"/>
      <c r="U347" s="98"/>
      <c r="V347" s="98"/>
      <c r="W347" s="98"/>
    </row>
    <row r="348" spans="2:23" s="76" customFormat="1">
      <c r="B348" s="98"/>
      <c r="C348" s="98"/>
      <c r="D348" s="98"/>
      <c r="E348" s="98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98"/>
      <c r="U348" s="98"/>
      <c r="V348" s="98"/>
      <c r="W348" s="98"/>
    </row>
    <row r="349" spans="2:23" s="76" customFormat="1">
      <c r="B349" s="98"/>
      <c r="C349" s="98"/>
      <c r="D349" s="98"/>
      <c r="E349" s="98"/>
      <c r="F349" s="98"/>
      <c r="G349" s="98"/>
      <c r="H349" s="98"/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98"/>
      <c r="U349" s="98"/>
      <c r="V349" s="98"/>
      <c r="W349" s="98"/>
    </row>
    <row r="350" spans="2:23" s="76" customFormat="1">
      <c r="B350" s="98"/>
      <c r="C350" s="98"/>
      <c r="D350" s="98"/>
      <c r="E350" s="98"/>
      <c r="F350" s="98"/>
      <c r="G350" s="98"/>
      <c r="H350" s="98"/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98"/>
      <c r="U350" s="98"/>
      <c r="V350" s="98"/>
      <c r="W350" s="98"/>
    </row>
    <row r="351" spans="2:23" s="76" customFormat="1">
      <c r="B351" s="98"/>
      <c r="C351" s="98"/>
      <c r="D351" s="98"/>
      <c r="E351" s="98"/>
      <c r="F351" s="98"/>
      <c r="G351" s="98"/>
      <c r="H351" s="98"/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98"/>
      <c r="U351" s="98"/>
      <c r="V351" s="98"/>
      <c r="W351" s="98"/>
    </row>
    <row r="352" spans="2:23" s="76" customFormat="1">
      <c r="B352" s="98"/>
      <c r="C352" s="98"/>
      <c r="D352" s="98"/>
      <c r="E352" s="98"/>
      <c r="F352" s="98"/>
      <c r="G352" s="98"/>
      <c r="H352" s="98"/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98"/>
      <c r="U352" s="98"/>
      <c r="V352" s="98"/>
      <c r="W352" s="98"/>
    </row>
    <row r="353" spans="2:23" s="76" customFormat="1">
      <c r="B353" s="98"/>
      <c r="C353" s="98"/>
      <c r="D353" s="98"/>
      <c r="E353" s="98"/>
      <c r="F353" s="98"/>
      <c r="G353" s="98"/>
      <c r="H353" s="98"/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98"/>
      <c r="U353" s="98"/>
      <c r="V353" s="98"/>
      <c r="W353" s="98"/>
    </row>
    <row r="354" spans="2:23" s="76" customFormat="1">
      <c r="B354" s="98"/>
      <c r="C354" s="98"/>
      <c r="D354" s="98"/>
      <c r="E354" s="98"/>
      <c r="F354" s="98"/>
      <c r="G354" s="98"/>
      <c r="H354" s="98"/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98"/>
      <c r="U354" s="98"/>
      <c r="V354" s="98"/>
      <c r="W354" s="98"/>
    </row>
    <row r="355" spans="2:23" s="76" customFormat="1">
      <c r="B355" s="98"/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</row>
    <row r="356" spans="2:23" s="76" customFormat="1">
      <c r="B356" s="98"/>
      <c r="C356" s="98"/>
      <c r="D356" s="98"/>
      <c r="E356" s="98"/>
      <c r="F356" s="98"/>
      <c r="G356" s="98"/>
      <c r="H356" s="98"/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98"/>
      <c r="U356" s="98"/>
      <c r="V356" s="98"/>
      <c r="W356" s="98"/>
    </row>
    <row r="357" spans="2:23" s="76" customFormat="1">
      <c r="B357" s="98"/>
      <c r="C357" s="98"/>
      <c r="D357" s="98"/>
      <c r="E357" s="98"/>
      <c r="F357" s="98"/>
      <c r="G357" s="98"/>
      <c r="H357" s="98"/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98"/>
      <c r="U357" s="98"/>
      <c r="V357" s="98"/>
      <c r="W357" s="98"/>
    </row>
    <row r="358" spans="2:23" s="76" customFormat="1">
      <c r="B358" s="98"/>
      <c r="C358" s="98"/>
      <c r="D358" s="98"/>
      <c r="E358" s="98"/>
      <c r="F358" s="98"/>
      <c r="G358" s="98"/>
      <c r="H358" s="98"/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98"/>
      <c r="U358" s="98"/>
      <c r="V358" s="98"/>
      <c r="W358" s="98"/>
    </row>
    <row r="359" spans="2:23" s="76" customFormat="1">
      <c r="B359" s="98"/>
      <c r="C359" s="98"/>
      <c r="D359" s="98"/>
      <c r="E359" s="98"/>
      <c r="F359" s="98"/>
      <c r="G359" s="98"/>
      <c r="H359" s="98"/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98"/>
      <c r="U359" s="98"/>
      <c r="V359" s="98"/>
      <c r="W359" s="98"/>
    </row>
    <row r="360" spans="2:23" s="76" customFormat="1">
      <c r="B360" s="98"/>
      <c r="C360" s="98"/>
      <c r="D360" s="98"/>
      <c r="E360" s="98"/>
      <c r="F360" s="98"/>
      <c r="G360" s="98"/>
      <c r="H360" s="98"/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98"/>
      <c r="U360" s="98"/>
      <c r="V360" s="98"/>
      <c r="W360" s="98"/>
    </row>
    <row r="361" spans="2:23" s="76" customFormat="1">
      <c r="B361" s="98"/>
      <c r="C361" s="98"/>
      <c r="D361" s="98"/>
      <c r="E361" s="98"/>
      <c r="F361" s="98"/>
      <c r="G361" s="98"/>
      <c r="H361" s="98"/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98"/>
      <c r="U361" s="98"/>
      <c r="V361" s="98"/>
      <c r="W361" s="98"/>
    </row>
    <row r="362" spans="2:23" s="76" customFormat="1">
      <c r="B362" s="98"/>
      <c r="C362" s="98"/>
      <c r="D362" s="98"/>
      <c r="E362" s="98"/>
      <c r="F362" s="98"/>
      <c r="G362" s="98"/>
      <c r="H362" s="98"/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98"/>
      <c r="U362" s="98"/>
      <c r="V362" s="98"/>
      <c r="W362" s="98"/>
    </row>
    <row r="363" spans="2:23"/>
    <row r="364" spans="2:23"/>
    <row r="365" spans="2:23"/>
    <row r="366" spans="2:23"/>
    <row r="367" spans="2:23"/>
    <row r="368" spans="2:23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</sheetData>
  <mergeCells count="201">
    <mergeCell ref="Q293:Q295"/>
    <mergeCell ref="F294:H294"/>
    <mergeCell ref="I294:L294"/>
    <mergeCell ref="F295:H295"/>
    <mergeCell ref="I295:L295"/>
    <mergeCell ref="B293:B295"/>
    <mergeCell ref="C293:E295"/>
    <mergeCell ref="F293:H293"/>
    <mergeCell ref="I293:L293"/>
    <mergeCell ref="M293:P295"/>
    <mergeCell ref="Q290:Q292"/>
    <mergeCell ref="F291:H291"/>
    <mergeCell ref="I291:L291"/>
    <mergeCell ref="F292:H292"/>
    <mergeCell ref="I292:L292"/>
    <mergeCell ref="B290:B292"/>
    <mergeCell ref="C290:E292"/>
    <mergeCell ref="F290:H290"/>
    <mergeCell ref="I290:L290"/>
    <mergeCell ref="M290:P292"/>
    <mergeCell ref="Q287:Q289"/>
    <mergeCell ref="F288:H288"/>
    <mergeCell ref="I288:L288"/>
    <mergeCell ref="F289:H289"/>
    <mergeCell ref="I289:L289"/>
    <mergeCell ref="B287:B289"/>
    <mergeCell ref="C287:E289"/>
    <mergeCell ref="F287:H287"/>
    <mergeCell ref="I287:L287"/>
    <mergeCell ref="M287:P289"/>
    <mergeCell ref="Q284:Q286"/>
    <mergeCell ref="F285:H285"/>
    <mergeCell ref="I285:L285"/>
    <mergeCell ref="F286:H286"/>
    <mergeCell ref="I286:L286"/>
    <mergeCell ref="B284:B286"/>
    <mergeCell ref="C284:E286"/>
    <mergeCell ref="F284:H284"/>
    <mergeCell ref="I284:L284"/>
    <mergeCell ref="M284:P286"/>
    <mergeCell ref="Q281:Q283"/>
    <mergeCell ref="F282:H282"/>
    <mergeCell ref="I282:L282"/>
    <mergeCell ref="F283:H283"/>
    <mergeCell ref="I283:L283"/>
    <mergeCell ref="C279:E279"/>
    <mergeCell ref="F279:H279"/>
    <mergeCell ref="I279:L279"/>
    <mergeCell ref="M279:P279"/>
    <mergeCell ref="B281:B283"/>
    <mergeCell ref="C281:E283"/>
    <mergeCell ref="F281:H281"/>
    <mergeCell ref="I281:L281"/>
    <mergeCell ref="M281:P283"/>
    <mergeCell ref="Q264:Q266"/>
    <mergeCell ref="Q267:Q269"/>
    <mergeCell ref="Q270:Q272"/>
    <mergeCell ref="Q273:Q275"/>
    <mergeCell ref="B276:W278"/>
    <mergeCell ref="C267:E269"/>
    <mergeCell ref="F267:H267"/>
    <mergeCell ref="I267:L267"/>
    <mergeCell ref="M267:P269"/>
    <mergeCell ref="F268:H268"/>
    <mergeCell ref="I268:L268"/>
    <mergeCell ref="F269:H269"/>
    <mergeCell ref="I269:L269"/>
    <mergeCell ref="B264:B266"/>
    <mergeCell ref="C264:E266"/>
    <mergeCell ref="F264:H264"/>
    <mergeCell ref="I264:L264"/>
    <mergeCell ref="M264:P266"/>
    <mergeCell ref="F265:H265"/>
    <mergeCell ref="Q249:Q251"/>
    <mergeCell ref="Q252:Q254"/>
    <mergeCell ref="Q255:Q257"/>
    <mergeCell ref="Q258:Q260"/>
    <mergeCell ref="Q261:Q263"/>
    <mergeCell ref="B273:B275"/>
    <mergeCell ref="C273:E275"/>
    <mergeCell ref="F273:H273"/>
    <mergeCell ref="I273:L273"/>
    <mergeCell ref="M273:P275"/>
    <mergeCell ref="F274:H274"/>
    <mergeCell ref="I274:L274"/>
    <mergeCell ref="F275:H275"/>
    <mergeCell ref="I275:L275"/>
    <mergeCell ref="B270:B272"/>
    <mergeCell ref="C270:E272"/>
    <mergeCell ref="F270:H270"/>
    <mergeCell ref="I270:L270"/>
    <mergeCell ref="M270:P272"/>
    <mergeCell ref="F271:H271"/>
    <mergeCell ref="I271:L271"/>
    <mergeCell ref="F272:H272"/>
    <mergeCell ref="I272:L272"/>
    <mergeCell ref="B267:B269"/>
    <mergeCell ref="I265:L265"/>
    <mergeCell ref="F266:H266"/>
    <mergeCell ref="I266:L266"/>
    <mergeCell ref="B261:B263"/>
    <mergeCell ref="C261:E263"/>
    <mergeCell ref="F261:H261"/>
    <mergeCell ref="I261:L261"/>
    <mergeCell ref="M261:P263"/>
    <mergeCell ref="F262:H262"/>
    <mergeCell ref="I262:L262"/>
    <mergeCell ref="F263:H263"/>
    <mergeCell ref="I263:L263"/>
    <mergeCell ref="B258:B260"/>
    <mergeCell ref="C258:E260"/>
    <mergeCell ref="F258:H258"/>
    <mergeCell ref="I258:L258"/>
    <mergeCell ref="M258:P260"/>
    <mergeCell ref="F259:H259"/>
    <mergeCell ref="I259:L259"/>
    <mergeCell ref="F260:H260"/>
    <mergeCell ref="I260:L260"/>
    <mergeCell ref="B255:B257"/>
    <mergeCell ref="C255:E257"/>
    <mergeCell ref="F255:H255"/>
    <mergeCell ref="I255:L255"/>
    <mergeCell ref="M255:P257"/>
    <mergeCell ref="F256:H256"/>
    <mergeCell ref="I256:L256"/>
    <mergeCell ref="F257:H257"/>
    <mergeCell ref="I257:L257"/>
    <mergeCell ref="B252:B254"/>
    <mergeCell ref="C252:E254"/>
    <mergeCell ref="F252:H252"/>
    <mergeCell ref="I252:L252"/>
    <mergeCell ref="M252:P254"/>
    <mergeCell ref="F253:H253"/>
    <mergeCell ref="I253:L253"/>
    <mergeCell ref="F254:H254"/>
    <mergeCell ref="I254:L254"/>
    <mergeCell ref="B249:B251"/>
    <mergeCell ref="C249:E251"/>
    <mergeCell ref="F249:H249"/>
    <mergeCell ref="I249:L249"/>
    <mergeCell ref="M249:P251"/>
    <mergeCell ref="F250:H250"/>
    <mergeCell ref="I250:L250"/>
    <mergeCell ref="F251:H251"/>
    <mergeCell ref="I251:L251"/>
    <mergeCell ref="B246:B248"/>
    <mergeCell ref="C246:E248"/>
    <mergeCell ref="F246:H246"/>
    <mergeCell ref="I246:L246"/>
    <mergeCell ref="M246:P248"/>
    <mergeCell ref="F247:H247"/>
    <mergeCell ref="I247:L247"/>
    <mergeCell ref="F248:H248"/>
    <mergeCell ref="I248:L248"/>
    <mergeCell ref="F245:H245"/>
    <mergeCell ref="I245:L245"/>
    <mergeCell ref="B243:B245"/>
    <mergeCell ref="M241:P241"/>
    <mergeCell ref="M243:P245"/>
    <mergeCell ref="C243:E245"/>
    <mergeCell ref="F244:H244"/>
    <mergeCell ref="I244:L244"/>
    <mergeCell ref="Q243:Q245"/>
    <mergeCell ref="I243:L243"/>
    <mergeCell ref="B16:C16"/>
    <mergeCell ref="B17:C17"/>
    <mergeCell ref="B18:C18"/>
    <mergeCell ref="B19:C19"/>
    <mergeCell ref="B29:C29"/>
    <mergeCell ref="B26:C26"/>
    <mergeCell ref="B27:C27"/>
    <mergeCell ref="B25:C25"/>
    <mergeCell ref="B20:C20"/>
    <mergeCell ref="B21:C21"/>
    <mergeCell ref="B22:C22"/>
    <mergeCell ref="B23:C23"/>
    <mergeCell ref="B24:C24"/>
    <mergeCell ref="B298:W300"/>
    <mergeCell ref="T7:V7"/>
    <mergeCell ref="B8:V8"/>
    <mergeCell ref="B9:V9"/>
    <mergeCell ref="B14:C14"/>
    <mergeCell ref="B15:C15"/>
    <mergeCell ref="B10:C10"/>
    <mergeCell ref="B12:W12"/>
    <mergeCell ref="B238:W240"/>
    <mergeCell ref="B28:C28"/>
    <mergeCell ref="B31:C31"/>
    <mergeCell ref="B30:C30"/>
    <mergeCell ref="B33:C33"/>
    <mergeCell ref="B32:C32"/>
    <mergeCell ref="B173:W173"/>
    <mergeCell ref="B37:W37"/>
    <mergeCell ref="B41:W41"/>
    <mergeCell ref="B45:W45"/>
    <mergeCell ref="B140:W140"/>
    <mergeCell ref="Q246:Q248"/>
    <mergeCell ref="C241:E241"/>
    <mergeCell ref="F241:H241"/>
    <mergeCell ref="F243:H243"/>
    <mergeCell ref="I241:L241"/>
  </mergeCells>
  <printOptions horizontalCentered="1"/>
  <pageMargins left="0.19685039370078741" right="0" top="0.35433070866141736" bottom="1.1023622047244095" header="0.31496062992125984" footer="0.31496062992125984"/>
  <pageSetup paperSize="5" scale="24" orientation="portrait" r:id="rId1"/>
  <headerFooter>
    <oddFooter>&amp;C&amp;"KaiTi,Normal"&amp;20&amp;KC00000Página &amp;P</oddFooter>
  </headerFooter>
  <rowBreaks count="4" manualBreakCount="4">
    <brk id="76" max="22" man="1"/>
    <brk id="139" max="22" man="1"/>
    <brk id="189" max="22" man="1"/>
    <brk id="234" max="2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D0D81-156F-47CD-8E8E-81FD4739CFD4}">
  <dimension ref="A1:AK217"/>
  <sheetViews>
    <sheetView zoomScale="72" zoomScaleNormal="72" workbookViewId="0">
      <selection activeCell="D15" sqref="D15"/>
    </sheetView>
  </sheetViews>
  <sheetFormatPr baseColWidth="10" defaultRowHeight="15"/>
  <cols>
    <col min="1" max="1" width="5.85546875" customWidth="1"/>
    <col min="2" max="2" width="4.42578125" customWidth="1"/>
    <col min="3" max="3" width="37.85546875" customWidth="1"/>
    <col min="4" max="4" width="40.5703125" customWidth="1"/>
    <col min="5" max="5" width="20.140625" customWidth="1"/>
    <col min="6" max="6" width="11.42578125" customWidth="1"/>
    <col min="7" max="7" width="15" customWidth="1"/>
    <col min="8" max="8" width="17.5703125" customWidth="1"/>
    <col min="9" max="9" width="12.7109375" customWidth="1"/>
    <col min="10" max="10" width="15.140625" customWidth="1"/>
    <col min="11" max="11" width="17.28515625" customWidth="1"/>
    <col min="12" max="14" width="15.140625" customWidth="1"/>
    <col min="15" max="15" width="15" customWidth="1"/>
    <col min="16" max="16" width="17.7109375" customWidth="1"/>
    <col min="17" max="17" width="15.140625" customWidth="1"/>
    <col min="18" max="18" width="12.140625" customWidth="1"/>
    <col min="19" max="19" width="10.140625" customWidth="1"/>
    <col min="20" max="20" width="12.140625" customWidth="1"/>
    <col min="21" max="21" width="24.28515625" style="76" customWidth="1"/>
    <col min="22" max="22" width="17.140625" style="76" bestFit="1" customWidth="1"/>
    <col min="23" max="23" width="17.5703125" style="76" bestFit="1" customWidth="1"/>
    <col min="24" max="37" width="11.42578125" style="76"/>
  </cols>
  <sheetData>
    <row r="1" spans="1:37" ht="30.75" customHeight="1">
      <c r="A1" s="91" t="s">
        <v>0</v>
      </c>
      <c r="B1" s="43"/>
      <c r="C1" s="44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34.5" customHeight="1">
      <c r="A2" s="92" t="s">
        <v>1</v>
      </c>
      <c r="B2" s="92"/>
      <c r="C2" s="45"/>
      <c r="D2" s="3"/>
      <c r="E2" s="4"/>
      <c r="F2" s="4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37" ht="31.5" customHeight="1">
      <c r="A3" s="92" t="s">
        <v>2</v>
      </c>
      <c r="B3" s="92"/>
      <c r="C3" s="46"/>
      <c r="D3" s="6"/>
      <c r="E3" s="6"/>
      <c r="F3" s="7"/>
      <c r="G3" s="7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37" ht="31.5" customHeight="1">
      <c r="A4" s="93" t="s">
        <v>260</v>
      </c>
      <c r="B4" s="93"/>
      <c r="C4" s="4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37" ht="31.5" customHeight="1">
      <c r="A5" s="93" t="s">
        <v>261</v>
      </c>
      <c r="B5" s="93"/>
      <c r="C5" s="47"/>
      <c r="D5" s="6"/>
      <c r="E5" s="6"/>
      <c r="F5" s="6"/>
      <c r="G5" s="6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37" ht="31.5" customHeight="1">
      <c r="A6" s="93" t="s">
        <v>262</v>
      </c>
      <c r="B6" s="93"/>
      <c r="C6" s="47"/>
      <c r="D6" s="6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37" ht="39.75">
      <c r="A7" s="94" t="s">
        <v>257</v>
      </c>
      <c r="B7" s="94"/>
      <c r="C7" s="8"/>
      <c r="D7" s="8"/>
      <c r="E7" s="8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335">
        <f ca="1">NOW()</f>
        <v>46318.474516319446</v>
      </c>
      <c r="S7" s="336"/>
      <c r="T7" s="336"/>
    </row>
    <row r="8" spans="1:37" ht="36">
      <c r="A8" s="337" t="s">
        <v>3</v>
      </c>
      <c r="B8" s="337"/>
      <c r="C8" s="337"/>
      <c r="D8" s="337"/>
      <c r="E8" s="337"/>
      <c r="F8" s="337"/>
      <c r="G8" s="337"/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</row>
    <row r="9" spans="1:37" ht="28.5">
      <c r="A9" s="338" t="s">
        <v>250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</row>
    <row r="10" spans="1:37" ht="60">
      <c r="A10" s="339" t="s">
        <v>4</v>
      </c>
      <c r="B10" s="340"/>
      <c r="C10" s="48" t="s">
        <v>5</v>
      </c>
      <c r="D10" s="48" t="s">
        <v>6</v>
      </c>
      <c r="E10" s="49" t="s">
        <v>7</v>
      </c>
      <c r="F10" s="49" t="s">
        <v>8</v>
      </c>
      <c r="G10" s="50" t="s">
        <v>9</v>
      </c>
      <c r="H10" s="49" t="s">
        <v>10</v>
      </c>
      <c r="I10" s="51" t="s">
        <v>11</v>
      </c>
      <c r="J10" s="52" t="s">
        <v>12</v>
      </c>
      <c r="K10" s="51" t="s">
        <v>13</v>
      </c>
      <c r="L10" s="52" t="s">
        <v>14</v>
      </c>
      <c r="M10" s="49" t="s">
        <v>15</v>
      </c>
      <c r="N10" s="50" t="s">
        <v>16</v>
      </c>
      <c r="O10" s="49" t="s">
        <v>17</v>
      </c>
      <c r="P10" s="10" t="s">
        <v>18</v>
      </c>
      <c r="Q10" s="52" t="s">
        <v>19</v>
      </c>
      <c r="R10" s="10" t="s">
        <v>20</v>
      </c>
      <c r="S10" s="51" t="s">
        <v>21</v>
      </c>
      <c r="T10" s="51" t="s">
        <v>22</v>
      </c>
    </row>
    <row r="11" spans="1:37" ht="45.75">
      <c r="A11" s="341" t="s">
        <v>23</v>
      </c>
      <c r="B11" s="341"/>
      <c r="C11" s="341"/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</row>
    <row r="12" spans="1:37" s="20" customFormat="1" ht="58.5" customHeight="1">
      <c r="A12" s="333">
        <v>1</v>
      </c>
      <c r="B12" s="334"/>
      <c r="C12" s="53" t="s">
        <v>24</v>
      </c>
      <c r="D12" s="53" t="s">
        <v>25</v>
      </c>
      <c r="E12" s="19">
        <v>2315</v>
      </c>
      <c r="F12" s="18" t="s">
        <v>26</v>
      </c>
      <c r="G12" s="19">
        <v>0</v>
      </c>
      <c r="H12" s="19">
        <v>0</v>
      </c>
      <c r="I12" s="19">
        <v>0</v>
      </c>
      <c r="J12" s="19">
        <v>700</v>
      </c>
      <c r="K12" s="19">
        <v>0</v>
      </c>
      <c r="L12" s="19">
        <v>250</v>
      </c>
      <c r="M12" s="19">
        <v>0</v>
      </c>
      <c r="N12" s="19">
        <v>0</v>
      </c>
      <c r="O12" s="19">
        <v>75</v>
      </c>
      <c r="P12" s="19">
        <v>0</v>
      </c>
      <c r="Q12" s="17">
        <v>892</v>
      </c>
      <c r="R12" s="17">
        <v>0</v>
      </c>
      <c r="S12" s="17">
        <v>0</v>
      </c>
      <c r="T12" s="17">
        <v>0</v>
      </c>
      <c r="U12" s="77">
        <f>SUM(E12:T12)</f>
        <v>4232</v>
      </c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</row>
    <row r="13" spans="1:37" s="20" customFormat="1" ht="58.5" customHeight="1">
      <c r="A13" s="342">
        <v>2</v>
      </c>
      <c r="B13" s="343"/>
      <c r="C13" s="54" t="s">
        <v>27</v>
      </c>
      <c r="D13" s="55" t="s">
        <v>28</v>
      </c>
      <c r="E13" s="21">
        <v>2441</v>
      </c>
      <c r="F13" s="22" t="s">
        <v>26</v>
      </c>
      <c r="G13" s="21">
        <v>0</v>
      </c>
      <c r="H13" s="21">
        <v>0</v>
      </c>
      <c r="I13" s="21">
        <v>0</v>
      </c>
      <c r="J13" s="21">
        <v>700</v>
      </c>
      <c r="K13" s="21">
        <v>0</v>
      </c>
      <c r="L13" s="21">
        <v>250</v>
      </c>
      <c r="M13" s="21">
        <v>0</v>
      </c>
      <c r="N13" s="21">
        <v>0</v>
      </c>
      <c r="O13" s="21">
        <v>75</v>
      </c>
      <c r="P13" s="21">
        <v>0</v>
      </c>
      <c r="Q13" s="21">
        <v>420</v>
      </c>
      <c r="R13" s="21">
        <v>0</v>
      </c>
      <c r="S13" s="21">
        <v>0</v>
      </c>
      <c r="T13" s="21">
        <v>0</v>
      </c>
      <c r="U13" s="77">
        <f t="shared" ref="U13:U32" si="0">SUM(E13:T13)</f>
        <v>3886</v>
      </c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</row>
    <row r="14" spans="1:37" s="20" customFormat="1" ht="58.5" customHeight="1">
      <c r="A14" s="333">
        <v>3</v>
      </c>
      <c r="B14" s="334"/>
      <c r="C14" s="53" t="s">
        <v>29</v>
      </c>
      <c r="D14" s="53" t="s">
        <v>30</v>
      </c>
      <c r="E14" s="19">
        <v>2120</v>
      </c>
      <c r="F14" s="18" t="s">
        <v>26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250</v>
      </c>
      <c r="M14" s="19">
        <v>0</v>
      </c>
      <c r="N14" s="19">
        <v>0</v>
      </c>
      <c r="O14" s="19">
        <v>50</v>
      </c>
      <c r="P14" s="19">
        <v>755</v>
      </c>
      <c r="Q14" s="17">
        <v>365</v>
      </c>
      <c r="R14" s="17">
        <v>0</v>
      </c>
      <c r="S14" s="17">
        <v>0</v>
      </c>
      <c r="T14" s="17">
        <v>0</v>
      </c>
      <c r="U14" s="77">
        <f t="shared" si="0"/>
        <v>3540</v>
      </c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</row>
    <row r="15" spans="1:37" s="20" customFormat="1" ht="58.5" customHeight="1">
      <c r="A15" s="342">
        <v>4</v>
      </c>
      <c r="B15" s="343"/>
      <c r="C15" s="54" t="s">
        <v>31</v>
      </c>
      <c r="D15" s="55" t="s">
        <v>32</v>
      </c>
      <c r="E15" s="21">
        <v>876</v>
      </c>
      <c r="F15" s="22" t="s">
        <v>26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187.5</v>
      </c>
      <c r="M15" s="21">
        <v>0</v>
      </c>
      <c r="N15" s="21">
        <v>0</v>
      </c>
      <c r="O15" s="21">
        <v>37.5</v>
      </c>
      <c r="P15" s="21">
        <v>1224</v>
      </c>
      <c r="Q15" s="21">
        <v>324</v>
      </c>
      <c r="R15" s="21">
        <v>0</v>
      </c>
      <c r="S15" s="21">
        <v>0</v>
      </c>
      <c r="T15" s="21">
        <v>0</v>
      </c>
      <c r="U15" s="77">
        <f t="shared" si="0"/>
        <v>2649</v>
      </c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s="20" customFormat="1" ht="58.5" customHeight="1">
      <c r="A16" s="333">
        <v>5</v>
      </c>
      <c r="B16" s="334"/>
      <c r="C16" s="53" t="s">
        <v>33</v>
      </c>
      <c r="D16" s="53" t="s">
        <v>34</v>
      </c>
      <c r="E16" s="19">
        <v>1035.72</v>
      </c>
      <c r="F16" s="18" t="s">
        <v>26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187.5</v>
      </c>
      <c r="M16" s="19">
        <v>0</v>
      </c>
      <c r="N16" s="19">
        <v>0</v>
      </c>
      <c r="O16" s="19">
        <v>37.5</v>
      </c>
      <c r="P16" s="19">
        <v>1102</v>
      </c>
      <c r="Q16" s="17">
        <v>302</v>
      </c>
      <c r="R16" s="17">
        <v>0</v>
      </c>
      <c r="S16" s="17">
        <v>0</v>
      </c>
      <c r="T16" s="17">
        <v>0</v>
      </c>
      <c r="U16" s="77">
        <f t="shared" si="0"/>
        <v>2664.7200000000003</v>
      </c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</row>
    <row r="17" spans="1:37" s="20" customFormat="1" ht="58.5" customHeight="1">
      <c r="A17" s="342">
        <v>6</v>
      </c>
      <c r="B17" s="343"/>
      <c r="C17" s="54" t="s">
        <v>35</v>
      </c>
      <c r="D17" s="55" t="s">
        <v>36</v>
      </c>
      <c r="E17" s="21">
        <v>1074</v>
      </c>
      <c r="F17" s="22" t="s">
        <v>26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275</v>
      </c>
      <c r="N17" s="21">
        <v>250</v>
      </c>
      <c r="O17" s="21">
        <v>75</v>
      </c>
      <c r="P17" s="21">
        <v>1426</v>
      </c>
      <c r="Q17" s="21">
        <v>427</v>
      </c>
      <c r="R17" s="21">
        <v>0</v>
      </c>
      <c r="S17" s="21">
        <v>0</v>
      </c>
      <c r="T17" s="21">
        <v>0</v>
      </c>
      <c r="U17" s="77">
        <f t="shared" si="0"/>
        <v>3527</v>
      </c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</row>
    <row r="18" spans="1:37" s="20" customFormat="1" ht="58.5" customHeight="1">
      <c r="A18" s="333">
        <v>7</v>
      </c>
      <c r="B18" s="334"/>
      <c r="C18" s="53" t="s">
        <v>37</v>
      </c>
      <c r="D18" s="53" t="s">
        <v>36</v>
      </c>
      <c r="E18" s="19">
        <v>1074</v>
      </c>
      <c r="F18" s="18" t="s">
        <v>26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 t="s">
        <v>38</v>
      </c>
      <c r="M18" s="19">
        <v>0</v>
      </c>
      <c r="N18" s="19">
        <v>250</v>
      </c>
      <c r="O18" s="19">
        <v>50</v>
      </c>
      <c r="P18" s="19">
        <v>1701</v>
      </c>
      <c r="Q18" s="17">
        <v>427</v>
      </c>
      <c r="R18" s="17">
        <v>0</v>
      </c>
      <c r="S18" s="17">
        <v>0</v>
      </c>
      <c r="T18" s="17">
        <v>0</v>
      </c>
      <c r="U18" s="77">
        <f t="shared" si="0"/>
        <v>3502</v>
      </c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</row>
    <row r="19" spans="1:37" s="20" customFormat="1" ht="58.5" customHeight="1">
      <c r="A19" s="342">
        <v>8</v>
      </c>
      <c r="B19" s="343"/>
      <c r="C19" s="54" t="s">
        <v>39</v>
      </c>
      <c r="D19" s="55" t="s">
        <v>32</v>
      </c>
      <c r="E19" s="21">
        <v>876</v>
      </c>
      <c r="F19" s="22" t="s">
        <v>26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187.5</v>
      </c>
      <c r="M19" s="21">
        <v>267.77999999999997</v>
      </c>
      <c r="N19" s="21">
        <v>0</v>
      </c>
      <c r="O19" s="21">
        <v>56.25</v>
      </c>
      <c r="P19" s="21">
        <v>957</v>
      </c>
      <c r="Q19" s="21">
        <v>323.22000000000003</v>
      </c>
      <c r="R19" s="21">
        <v>0</v>
      </c>
      <c r="S19" s="21">
        <v>0</v>
      </c>
      <c r="T19" s="21">
        <v>0</v>
      </c>
      <c r="U19" s="77">
        <f t="shared" si="0"/>
        <v>2667.75</v>
      </c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</row>
    <row r="20" spans="1:37" s="20" customFormat="1" ht="58.5" customHeight="1">
      <c r="A20" s="333">
        <v>9</v>
      </c>
      <c r="B20" s="334"/>
      <c r="C20" s="53" t="s">
        <v>40</v>
      </c>
      <c r="D20" s="53" t="s">
        <v>41</v>
      </c>
      <c r="E20" s="19">
        <v>1302</v>
      </c>
      <c r="F20" s="18" t="s">
        <v>26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250</v>
      </c>
      <c r="M20" s="19">
        <v>275</v>
      </c>
      <c r="N20" s="19">
        <v>0</v>
      </c>
      <c r="O20" s="19">
        <v>75</v>
      </c>
      <c r="P20" s="19">
        <v>1273</v>
      </c>
      <c r="Q20" s="17">
        <v>324</v>
      </c>
      <c r="R20" s="17">
        <v>0</v>
      </c>
      <c r="S20" s="17">
        <v>0</v>
      </c>
      <c r="T20" s="17">
        <v>0</v>
      </c>
      <c r="U20" s="77">
        <f t="shared" si="0"/>
        <v>3499</v>
      </c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</row>
    <row r="21" spans="1:37" s="20" customFormat="1" ht="58.5" customHeight="1">
      <c r="A21" s="342">
        <v>10</v>
      </c>
      <c r="B21" s="343"/>
      <c r="C21" s="54" t="s">
        <v>42</v>
      </c>
      <c r="D21" s="55" t="s">
        <v>43</v>
      </c>
      <c r="E21" s="21">
        <v>813.75</v>
      </c>
      <c r="F21" s="22" t="s">
        <v>26</v>
      </c>
      <c r="G21" s="21">
        <v>0</v>
      </c>
      <c r="H21" s="21">
        <v>0</v>
      </c>
      <c r="I21" s="21">
        <v>0</v>
      </c>
      <c r="J21" s="21">
        <v>400</v>
      </c>
      <c r="K21" s="21">
        <v>0</v>
      </c>
      <c r="L21" s="21">
        <v>156.25</v>
      </c>
      <c r="M21" s="21">
        <v>0</v>
      </c>
      <c r="N21" s="21">
        <v>0</v>
      </c>
      <c r="O21" s="21">
        <v>46.88</v>
      </c>
      <c r="P21" s="21">
        <v>568</v>
      </c>
      <c r="Q21" s="21">
        <v>202</v>
      </c>
      <c r="R21" s="21">
        <v>0</v>
      </c>
      <c r="S21" s="21">
        <v>0</v>
      </c>
      <c r="T21" s="21">
        <v>0</v>
      </c>
      <c r="U21" s="77">
        <f t="shared" si="0"/>
        <v>2186.88</v>
      </c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</row>
    <row r="22" spans="1:37" s="20" customFormat="1" ht="58.5" customHeight="1">
      <c r="A22" s="333">
        <v>11</v>
      </c>
      <c r="B22" s="334"/>
      <c r="C22" s="53" t="s">
        <v>44</v>
      </c>
      <c r="D22" s="53" t="s">
        <v>43</v>
      </c>
      <c r="E22" s="19">
        <v>813.75</v>
      </c>
      <c r="F22" s="18" t="s">
        <v>26</v>
      </c>
      <c r="G22" s="19">
        <v>0</v>
      </c>
      <c r="H22" s="19">
        <v>0</v>
      </c>
      <c r="I22" s="19">
        <v>0</v>
      </c>
      <c r="J22" s="19">
        <v>400</v>
      </c>
      <c r="K22" s="19">
        <v>0</v>
      </c>
      <c r="L22" s="19">
        <v>156.25</v>
      </c>
      <c r="M22" s="19">
        <v>0</v>
      </c>
      <c r="N22" s="19">
        <v>0</v>
      </c>
      <c r="O22" s="19">
        <v>46.88</v>
      </c>
      <c r="P22" s="19">
        <v>568</v>
      </c>
      <c r="Q22" s="17">
        <v>142</v>
      </c>
      <c r="R22" s="17">
        <v>0</v>
      </c>
      <c r="S22" s="17">
        <v>0</v>
      </c>
      <c r="T22" s="17">
        <v>0</v>
      </c>
      <c r="U22" s="77">
        <f t="shared" si="0"/>
        <v>2126.88</v>
      </c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</row>
    <row r="23" spans="1:37" s="20" customFormat="1" ht="58.5" customHeight="1">
      <c r="A23" s="342">
        <v>12</v>
      </c>
      <c r="B23" s="343"/>
      <c r="C23" s="54" t="s">
        <v>45</v>
      </c>
      <c r="D23" s="55" t="s">
        <v>46</v>
      </c>
      <c r="E23" s="21">
        <v>584</v>
      </c>
      <c r="F23" s="22" t="s">
        <v>26</v>
      </c>
      <c r="G23" s="21">
        <v>0</v>
      </c>
      <c r="H23" s="21">
        <v>0</v>
      </c>
      <c r="I23" s="21">
        <v>0</v>
      </c>
      <c r="J23" s="21">
        <v>400</v>
      </c>
      <c r="K23" s="21">
        <v>0</v>
      </c>
      <c r="L23" s="21">
        <v>125</v>
      </c>
      <c r="M23" s="21">
        <v>0</v>
      </c>
      <c r="N23" s="21">
        <v>0</v>
      </c>
      <c r="O23" s="21">
        <v>37.5</v>
      </c>
      <c r="P23" s="21">
        <v>416</v>
      </c>
      <c r="Q23" s="21">
        <v>172</v>
      </c>
      <c r="R23" s="21">
        <v>0</v>
      </c>
      <c r="S23" s="21">
        <v>0</v>
      </c>
      <c r="T23" s="21">
        <v>0</v>
      </c>
      <c r="U23" s="77">
        <f t="shared" si="0"/>
        <v>1734.5</v>
      </c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</row>
    <row r="24" spans="1:37" s="20" customFormat="1" ht="58.5" customHeight="1">
      <c r="A24" s="333">
        <v>13</v>
      </c>
      <c r="B24" s="334"/>
      <c r="C24" s="53" t="s">
        <v>47</v>
      </c>
      <c r="D24" s="53" t="s">
        <v>48</v>
      </c>
      <c r="E24" s="19">
        <v>584</v>
      </c>
      <c r="F24" s="18" t="s">
        <v>26</v>
      </c>
      <c r="G24" s="19">
        <v>0</v>
      </c>
      <c r="H24" s="19">
        <v>0</v>
      </c>
      <c r="I24" s="19">
        <v>0</v>
      </c>
      <c r="J24" s="19">
        <v>400</v>
      </c>
      <c r="K24" s="19">
        <v>0</v>
      </c>
      <c r="L24" s="19">
        <v>125</v>
      </c>
      <c r="M24" s="19">
        <v>0</v>
      </c>
      <c r="N24" s="19">
        <v>0</v>
      </c>
      <c r="O24" s="19">
        <v>37.5</v>
      </c>
      <c r="P24" s="19">
        <v>416</v>
      </c>
      <c r="Q24" s="17">
        <v>172</v>
      </c>
      <c r="R24" s="17">
        <v>0</v>
      </c>
      <c r="S24" s="17">
        <v>0</v>
      </c>
      <c r="T24" s="17">
        <v>0</v>
      </c>
      <c r="U24" s="77">
        <f t="shared" si="0"/>
        <v>1734.5</v>
      </c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</row>
    <row r="25" spans="1:37" s="20" customFormat="1" ht="58.5" customHeight="1">
      <c r="A25" s="342">
        <v>14</v>
      </c>
      <c r="B25" s="343"/>
      <c r="C25" s="54" t="s">
        <v>49</v>
      </c>
      <c r="D25" s="55" t="s">
        <v>50</v>
      </c>
      <c r="E25" s="21">
        <v>813.75</v>
      </c>
      <c r="F25" s="22" t="s">
        <v>26</v>
      </c>
      <c r="G25" s="21">
        <v>0</v>
      </c>
      <c r="H25" s="21">
        <v>0</v>
      </c>
      <c r="I25" s="21">
        <v>0</v>
      </c>
      <c r="J25" s="21">
        <v>400</v>
      </c>
      <c r="K25" s="21">
        <v>0</v>
      </c>
      <c r="L25" s="21">
        <v>156.25</v>
      </c>
      <c r="M25" s="21">
        <v>0</v>
      </c>
      <c r="N25" s="21">
        <v>0</v>
      </c>
      <c r="O25" s="21">
        <v>46.88</v>
      </c>
      <c r="P25" s="21">
        <v>568</v>
      </c>
      <c r="Q25" s="21">
        <v>142</v>
      </c>
      <c r="R25" s="21">
        <v>0</v>
      </c>
      <c r="S25" s="21">
        <v>0</v>
      </c>
      <c r="T25" s="21">
        <v>0</v>
      </c>
      <c r="U25" s="77">
        <f t="shared" si="0"/>
        <v>2126.88</v>
      </c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</row>
    <row r="26" spans="1:37" s="20" customFormat="1" ht="58.5" customHeight="1">
      <c r="A26" s="333">
        <v>15</v>
      </c>
      <c r="B26" s="334"/>
      <c r="C26" s="53" t="s">
        <v>51</v>
      </c>
      <c r="D26" s="53" t="s">
        <v>46</v>
      </c>
      <c r="E26" s="19">
        <v>584</v>
      </c>
      <c r="F26" s="18" t="s">
        <v>26</v>
      </c>
      <c r="G26" s="19">
        <v>0</v>
      </c>
      <c r="H26" s="19">
        <v>0</v>
      </c>
      <c r="I26" s="19">
        <v>0</v>
      </c>
      <c r="J26" s="19">
        <v>400</v>
      </c>
      <c r="K26" s="19">
        <v>0</v>
      </c>
      <c r="L26" s="19">
        <v>125</v>
      </c>
      <c r="M26" s="19">
        <v>0</v>
      </c>
      <c r="N26" s="19">
        <v>0</v>
      </c>
      <c r="O26" s="19">
        <v>17.5</v>
      </c>
      <c r="P26" s="19">
        <v>416</v>
      </c>
      <c r="Q26" s="17">
        <v>172</v>
      </c>
      <c r="R26" s="17">
        <v>0</v>
      </c>
      <c r="S26" s="17">
        <v>0</v>
      </c>
      <c r="T26" s="17">
        <v>0</v>
      </c>
      <c r="U26" s="77">
        <f t="shared" si="0"/>
        <v>1714.5</v>
      </c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</row>
    <row r="27" spans="1:37" s="20" customFormat="1" ht="58.5" customHeight="1">
      <c r="A27" s="342">
        <v>16</v>
      </c>
      <c r="B27" s="343"/>
      <c r="C27" s="54" t="s">
        <v>52</v>
      </c>
      <c r="D27" s="55" t="s">
        <v>53</v>
      </c>
      <c r="E27" s="21">
        <v>730</v>
      </c>
      <c r="F27" s="22" t="s">
        <v>26</v>
      </c>
      <c r="G27" s="21">
        <v>0</v>
      </c>
      <c r="H27" s="21">
        <v>0</v>
      </c>
      <c r="I27" s="21">
        <v>0</v>
      </c>
      <c r="J27" s="21">
        <v>400</v>
      </c>
      <c r="K27" s="21">
        <v>0</v>
      </c>
      <c r="L27" s="21">
        <v>156.25</v>
      </c>
      <c r="M27" s="21">
        <v>0</v>
      </c>
      <c r="N27" s="21">
        <v>0</v>
      </c>
      <c r="O27" s="21">
        <v>46.88</v>
      </c>
      <c r="P27" s="21">
        <v>620</v>
      </c>
      <c r="Q27" s="21">
        <v>215</v>
      </c>
      <c r="R27" s="21">
        <v>0</v>
      </c>
      <c r="S27" s="21">
        <v>0</v>
      </c>
      <c r="T27" s="21">
        <v>0</v>
      </c>
      <c r="U27" s="77">
        <f t="shared" si="0"/>
        <v>2168.13</v>
      </c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</row>
    <row r="28" spans="1:37" s="20" customFormat="1" ht="58.5" customHeight="1">
      <c r="A28" s="333">
        <v>17</v>
      </c>
      <c r="B28" s="334"/>
      <c r="C28" s="53" t="s">
        <v>54</v>
      </c>
      <c r="D28" s="53" t="s">
        <v>55</v>
      </c>
      <c r="E28" s="19">
        <v>1381</v>
      </c>
      <c r="F28" s="18" t="s">
        <v>26</v>
      </c>
      <c r="G28" s="19">
        <v>0</v>
      </c>
      <c r="H28" s="19">
        <v>0</v>
      </c>
      <c r="I28" s="19">
        <v>0</v>
      </c>
      <c r="J28" s="19">
        <v>400</v>
      </c>
      <c r="K28" s="19">
        <v>0</v>
      </c>
      <c r="L28" s="19">
        <v>250</v>
      </c>
      <c r="M28" s="19">
        <v>0</v>
      </c>
      <c r="N28" s="19">
        <v>0</v>
      </c>
      <c r="O28" s="19">
        <v>50</v>
      </c>
      <c r="P28" s="19">
        <v>1069</v>
      </c>
      <c r="Q28" s="17">
        <v>307</v>
      </c>
      <c r="R28" s="17">
        <v>0</v>
      </c>
      <c r="S28" s="17">
        <v>0</v>
      </c>
      <c r="T28" s="17">
        <v>0</v>
      </c>
      <c r="U28" s="77">
        <f t="shared" si="0"/>
        <v>3457</v>
      </c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</row>
    <row r="29" spans="1:37" s="20" customFormat="1" ht="58.5" customHeight="1">
      <c r="A29" s="342">
        <v>18</v>
      </c>
      <c r="B29" s="343"/>
      <c r="C29" s="54" t="s">
        <v>56</v>
      </c>
      <c r="D29" s="55" t="s">
        <v>48</v>
      </c>
      <c r="E29" s="21">
        <v>584</v>
      </c>
      <c r="F29" s="22" t="s">
        <v>26</v>
      </c>
      <c r="G29" s="21">
        <v>0</v>
      </c>
      <c r="H29" s="21">
        <v>0</v>
      </c>
      <c r="I29" s="21">
        <v>0</v>
      </c>
      <c r="J29" s="21">
        <v>400</v>
      </c>
      <c r="K29" s="21">
        <v>0</v>
      </c>
      <c r="L29" s="21">
        <v>125</v>
      </c>
      <c r="M29" s="21">
        <v>0</v>
      </c>
      <c r="N29" s="21">
        <v>0</v>
      </c>
      <c r="O29" s="21">
        <v>37.5</v>
      </c>
      <c r="P29" s="21">
        <v>416</v>
      </c>
      <c r="Q29" s="21">
        <v>172</v>
      </c>
      <c r="R29" s="21">
        <v>0</v>
      </c>
      <c r="S29" s="21">
        <v>0</v>
      </c>
      <c r="T29" s="21">
        <v>0</v>
      </c>
      <c r="U29" s="77">
        <f t="shared" si="0"/>
        <v>1734.5</v>
      </c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</row>
    <row r="30" spans="1:37" s="20" customFormat="1" ht="58.5" customHeight="1">
      <c r="A30" s="333">
        <v>19</v>
      </c>
      <c r="B30" s="334"/>
      <c r="C30" s="53" t="s">
        <v>57</v>
      </c>
      <c r="D30" s="53" t="s">
        <v>48</v>
      </c>
      <c r="E30" s="19">
        <v>584</v>
      </c>
      <c r="F30" s="18" t="s">
        <v>26</v>
      </c>
      <c r="G30" s="19">
        <v>0</v>
      </c>
      <c r="H30" s="19">
        <v>0</v>
      </c>
      <c r="I30" s="19">
        <v>0</v>
      </c>
      <c r="J30" s="19">
        <v>400</v>
      </c>
      <c r="K30" s="19">
        <v>0</v>
      </c>
      <c r="L30" s="19">
        <v>125</v>
      </c>
      <c r="M30" s="19">
        <v>0</v>
      </c>
      <c r="N30" s="19">
        <v>0</v>
      </c>
      <c r="O30" s="19">
        <v>37.5</v>
      </c>
      <c r="P30" s="19">
        <v>416</v>
      </c>
      <c r="Q30" s="17">
        <v>172</v>
      </c>
      <c r="R30" s="17">
        <v>0</v>
      </c>
      <c r="S30" s="17">
        <v>0</v>
      </c>
      <c r="T30" s="17">
        <v>0</v>
      </c>
      <c r="U30" s="77">
        <f t="shared" si="0"/>
        <v>1734.5</v>
      </c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</row>
    <row r="31" spans="1:37" s="20" customFormat="1" ht="58.5" customHeight="1">
      <c r="A31" s="342">
        <v>20</v>
      </c>
      <c r="B31" s="343"/>
      <c r="C31" s="54" t="s">
        <v>58</v>
      </c>
      <c r="D31" s="55" t="s">
        <v>59</v>
      </c>
      <c r="E31" s="21">
        <v>1192</v>
      </c>
      <c r="F31" s="22" t="s">
        <v>26</v>
      </c>
      <c r="G31" s="21">
        <v>0</v>
      </c>
      <c r="H31" s="21">
        <v>0</v>
      </c>
      <c r="I31" s="21">
        <v>0</v>
      </c>
      <c r="J31" s="21">
        <v>400</v>
      </c>
      <c r="K31" s="21">
        <v>0</v>
      </c>
      <c r="L31" s="21">
        <v>250</v>
      </c>
      <c r="M31" s="21">
        <v>0</v>
      </c>
      <c r="N31" s="21">
        <v>0</v>
      </c>
      <c r="O31" s="21">
        <v>75</v>
      </c>
      <c r="P31" s="21">
        <v>1233</v>
      </c>
      <c r="Q31" s="21">
        <v>407</v>
      </c>
      <c r="R31" s="21">
        <v>0</v>
      </c>
      <c r="S31" s="21">
        <v>0</v>
      </c>
      <c r="T31" s="21">
        <v>0</v>
      </c>
      <c r="U31" s="77">
        <f t="shared" si="0"/>
        <v>3557</v>
      </c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</row>
    <row r="32" spans="1:37" s="20" customFormat="1" ht="58.5" customHeight="1">
      <c r="A32" s="333">
        <v>21</v>
      </c>
      <c r="B32" s="334"/>
      <c r="C32" s="53" t="s">
        <v>60</v>
      </c>
      <c r="D32" s="53" t="s">
        <v>61</v>
      </c>
      <c r="E32" s="19">
        <v>1381</v>
      </c>
      <c r="F32" s="18" t="s">
        <v>26</v>
      </c>
      <c r="G32" s="19">
        <v>0</v>
      </c>
      <c r="H32" s="19">
        <v>0</v>
      </c>
      <c r="I32" s="19">
        <v>0</v>
      </c>
      <c r="J32" s="19">
        <v>400</v>
      </c>
      <c r="K32" s="19">
        <v>0</v>
      </c>
      <c r="L32" s="19">
        <v>250</v>
      </c>
      <c r="M32" s="19">
        <v>0</v>
      </c>
      <c r="N32" s="19"/>
      <c r="O32" s="19">
        <v>50</v>
      </c>
      <c r="P32" s="19">
        <v>1069</v>
      </c>
      <c r="Q32" s="17">
        <v>307</v>
      </c>
      <c r="R32" s="17">
        <v>0</v>
      </c>
      <c r="S32" s="17">
        <v>0</v>
      </c>
      <c r="T32" s="17">
        <v>0</v>
      </c>
      <c r="U32" s="77">
        <f t="shared" si="0"/>
        <v>3457</v>
      </c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</row>
    <row r="33" spans="1:37" ht="45.75">
      <c r="A33" s="354" t="s">
        <v>62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4"/>
      <c r="T33" s="354"/>
      <c r="U33" s="79"/>
    </row>
    <row r="34" spans="1:37" s="20" customFormat="1" ht="58.5" customHeight="1">
      <c r="A34" s="67">
        <v>22</v>
      </c>
      <c r="B34" s="83">
        <v>1</v>
      </c>
      <c r="C34" s="56" t="s">
        <v>63</v>
      </c>
      <c r="D34" s="57" t="s">
        <v>64</v>
      </c>
      <c r="E34" s="23">
        <f>5011</f>
        <v>5011</v>
      </c>
      <c r="F34" s="24" t="s">
        <v>26</v>
      </c>
      <c r="G34" s="23">
        <v>0</v>
      </c>
      <c r="H34" s="23">
        <v>0</v>
      </c>
      <c r="I34" s="23">
        <v>0</v>
      </c>
      <c r="J34" s="23">
        <v>0</v>
      </c>
      <c r="K34" s="23">
        <f>2000</f>
        <v>2000</v>
      </c>
      <c r="L34" s="23">
        <v>0</v>
      </c>
      <c r="M34" s="23">
        <v>0</v>
      </c>
      <c r="N34" s="23">
        <f>250</f>
        <v>250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77">
        <f>SUM(E34:T34)</f>
        <v>7261</v>
      </c>
      <c r="V34" s="80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</row>
    <row r="35" spans="1:37" ht="45.75">
      <c r="A35" s="355" t="s">
        <v>65</v>
      </c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77"/>
    </row>
    <row r="36" spans="1:37" s="20" customFormat="1" ht="58.5" customHeight="1">
      <c r="A36" s="68">
        <v>23</v>
      </c>
      <c r="B36" s="84">
        <v>1</v>
      </c>
      <c r="C36" s="72" t="s">
        <v>66</v>
      </c>
      <c r="D36" s="73" t="s">
        <v>67</v>
      </c>
      <c r="E36" s="25">
        <v>18000</v>
      </c>
      <c r="F36" s="74" t="s">
        <v>26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250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77">
        <f>SUM(E36:T36)</f>
        <v>18250</v>
      </c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</row>
    <row r="37" spans="1:37" ht="45.75">
      <c r="A37" s="356" t="s">
        <v>68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6"/>
      <c r="T37" s="356"/>
    </row>
    <row r="38" spans="1:37" s="20" customFormat="1" ht="58.5" customHeight="1">
      <c r="A38" s="69">
        <v>24</v>
      </c>
      <c r="B38" s="85">
        <v>1</v>
      </c>
      <c r="C38" s="58" t="s">
        <v>69</v>
      </c>
      <c r="D38" s="59" t="s">
        <v>70</v>
      </c>
      <c r="E38" s="26">
        <v>2347.5</v>
      </c>
      <c r="F38" s="27" t="s">
        <v>26</v>
      </c>
      <c r="G38" s="26">
        <v>250</v>
      </c>
      <c r="H38" s="26">
        <v>994.63</v>
      </c>
      <c r="I38" s="26">
        <v>0</v>
      </c>
      <c r="J38" s="26">
        <v>0</v>
      </c>
      <c r="K38" s="26">
        <v>0</v>
      </c>
      <c r="L38" s="26" t="s">
        <v>71</v>
      </c>
      <c r="M38" s="26">
        <v>0</v>
      </c>
      <c r="N38" s="26">
        <v>0</v>
      </c>
      <c r="O38" s="26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77">
        <f t="shared" ref="U38:U49" si="1">SUM(E38:T38)</f>
        <v>3592.13</v>
      </c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</row>
    <row r="39" spans="1:37" s="20" customFormat="1" ht="58.5" customHeight="1">
      <c r="A39" s="14">
        <v>25</v>
      </c>
      <c r="B39" s="86">
        <v>2</v>
      </c>
      <c r="C39" s="60" t="s">
        <v>72</v>
      </c>
      <c r="D39" s="60" t="s">
        <v>70</v>
      </c>
      <c r="E39" s="29">
        <v>2347.5</v>
      </c>
      <c r="F39" s="30" t="s">
        <v>26</v>
      </c>
      <c r="G39" s="29">
        <v>250</v>
      </c>
      <c r="H39" s="29">
        <v>994.63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35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77">
        <f t="shared" si="1"/>
        <v>3627.13</v>
      </c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</row>
    <row r="40" spans="1:37" s="20" customFormat="1" ht="58.5" customHeight="1">
      <c r="A40" s="69">
        <v>26</v>
      </c>
      <c r="B40" s="85">
        <v>3</v>
      </c>
      <c r="C40" s="58" t="s">
        <v>73</v>
      </c>
      <c r="D40" s="59" t="s">
        <v>70</v>
      </c>
      <c r="E40" s="26">
        <v>2347.5</v>
      </c>
      <c r="F40" s="27" t="s">
        <v>26</v>
      </c>
      <c r="G40" s="26">
        <v>250</v>
      </c>
      <c r="H40" s="26">
        <v>994.63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75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77">
        <f t="shared" si="1"/>
        <v>3667.13</v>
      </c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</row>
    <row r="41" spans="1:37" s="20" customFormat="1" ht="58.5" customHeight="1">
      <c r="A41" s="14">
        <v>27</v>
      </c>
      <c r="B41" s="86">
        <v>4</v>
      </c>
      <c r="C41" s="60" t="s">
        <v>74</v>
      </c>
      <c r="D41" s="60" t="s">
        <v>70</v>
      </c>
      <c r="E41" s="29">
        <v>2347.5</v>
      </c>
      <c r="F41" s="30" t="s">
        <v>26</v>
      </c>
      <c r="G41" s="29">
        <v>250</v>
      </c>
      <c r="H41" s="29">
        <v>994.63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50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77">
        <f t="shared" si="1"/>
        <v>3642.13</v>
      </c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</row>
    <row r="42" spans="1:37" s="20" customFormat="1" ht="58.5" customHeight="1">
      <c r="A42" s="69">
        <v>28</v>
      </c>
      <c r="B42" s="85">
        <v>5</v>
      </c>
      <c r="C42" s="58" t="s">
        <v>75</v>
      </c>
      <c r="D42" s="59" t="s">
        <v>70</v>
      </c>
      <c r="E42" s="26">
        <v>2347.5</v>
      </c>
      <c r="F42" s="27" t="s">
        <v>26</v>
      </c>
      <c r="G42" s="26">
        <v>250</v>
      </c>
      <c r="H42" s="26">
        <v>994.63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50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77">
        <f t="shared" si="1"/>
        <v>3642.13</v>
      </c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</row>
    <row r="43" spans="1:37" s="20" customFormat="1" ht="58.5" customHeight="1">
      <c r="A43" s="14">
        <v>29</v>
      </c>
      <c r="B43" s="86">
        <v>6</v>
      </c>
      <c r="C43" s="60" t="s">
        <v>76</v>
      </c>
      <c r="D43" s="60" t="s">
        <v>70</v>
      </c>
      <c r="E43" s="29">
        <v>2347.5</v>
      </c>
      <c r="F43" s="30" t="s">
        <v>26</v>
      </c>
      <c r="G43" s="29">
        <v>250</v>
      </c>
      <c r="H43" s="29">
        <v>994.63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50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77">
        <f t="shared" si="1"/>
        <v>3642.13</v>
      </c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</row>
    <row r="44" spans="1:37" s="20" customFormat="1" ht="58.5" customHeight="1">
      <c r="A44" s="69">
        <v>30</v>
      </c>
      <c r="B44" s="85">
        <v>7</v>
      </c>
      <c r="C44" s="58" t="s">
        <v>77</v>
      </c>
      <c r="D44" s="59" t="s">
        <v>70</v>
      </c>
      <c r="E44" s="26">
        <v>2347.5</v>
      </c>
      <c r="F44" s="27" t="s">
        <v>26</v>
      </c>
      <c r="G44" s="26">
        <v>250</v>
      </c>
      <c r="H44" s="26">
        <v>994.63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35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77">
        <f t="shared" si="1"/>
        <v>3627.13</v>
      </c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</row>
    <row r="45" spans="1:37" s="20" customFormat="1" ht="58.5" customHeight="1">
      <c r="A45" s="14">
        <v>31</v>
      </c>
      <c r="B45" s="86">
        <v>8</v>
      </c>
      <c r="C45" s="60" t="s">
        <v>78</v>
      </c>
      <c r="D45" s="60" t="s">
        <v>70</v>
      </c>
      <c r="E45" s="29">
        <v>2347.5</v>
      </c>
      <c r="F45" s="30" t="s">
        <v>26</v>
      </c>
      <c r="G45" s="29">
        <v>250</v>
      </c>
      <c r="H45" s="29">
        <v>994.63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35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77">
        <f t="shared" si="1"/>
        <v>3627.13</v>
      </c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</row>
    <row r="46" spans="1:37" s="20" customFormat="1" ht="58.5" customHeight="1">
      <c r="A46" s="69">
        <v>32</v>
      </c>
      <c r="B46" s="85">
        <v>9</v>
      </c>
      <c r="C46" s="58" t="s">
        <v>79</v>
      </c>
      <c r="D46" s="59" t="s">
        <v>70</v>
      </c>
      <c r="E46" s="26">
        <v>2347.5</v>
      </c>
      <c r="F46" s="27" t="s">
        <v>26</v>
      </c>
      <c r="G46" s="26">
        <v>250</v>
      </c>
      <c r="H46" s="26">
        <v>994.63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50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77">
        <f t="shared" si="1"/>
        <v>3642.13</v>
      </c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</row>
    <row r="47" spans="1:37" s="20" customFormat="1" ht="58.5" customHeight="1">
      <c r="A47" s="14">
        <v>33</v>
      </c>
      <c r="B47" s="86">
        <v>10</v>
      </c>
      <c r="C47" s="60" t="s">
        <v>80</v>
      </c>
      <c r="D47" s="60" t="s">
        <v>70</v>
      </c>
      <c r="E47" s="29">
        <v>2347.5</v>
      </c>
      <c r="F47" s="30" t="s">
        <v>26</v>
      </c>
      <c r="G47" s="29">
        <v>250</v>
      </c>
      <c r="H47" s="29">
        <v>994.63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35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77">
        <f t="shared" si="1"/>
        <v>3627.13</v>
      </c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</row>
    <row r="48" spans="1:37" s="20" customFormat="1" ht="58.5" customHeight="1">
      <c r="A48" s="69">
        <v>34</v>
      </c>
      <c r="B48" s="85">
        <v>11</v>
      </c>
      <c r="C48" s="58" t="s">
        <v>81</v>
      </c>
      <c r="D48" s="59" t="s">
        <v>70</v>
      </c>
      <c r="E48" s="26">
        <v>2347.5</v>
      </c>
      <c r="F48" s="27" t="s">
        <v>26</v>
      </c>
      <c r="G48" s="26">
        <v>250</v>
      </c>
      <c r="H48" s="26">
        <v>994.63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50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77">
        <f t="shared" si="1"/>
        <v>3642.13</v>
      </c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</row>
    <row r="49" spans="1:37" s="20" customFormat="1" ht="58.5" customHeight="1">
      <c r="A49" s="14">
        <v>35</v>
      </c>
      <c r="B49" s="86">
        <v>12</v>
      </c>
      <c r="C49" s="60" t="s">
        <v>82</v>
      </c>
      <c r="D49" s="60" t="s">
        <v>83</v>
      </c>
      <c r="E49" s="29">
        <v>2142</v>
      </c>
      <c r="F49" s="30" t="s">
        <v>26</v>
      </c>
      <c r="G49" s="29">
        <v>250</v>
      </c>
      <c r="H49" s="29">
        <v>905.81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77">
        <f t="shared" si="1"/>
        <v>3297.81</v>
      </c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</row>
    <row r="50" spans="1:37" s="20" customFormat="1" ht="58.5" customHeight="1">
      <c r="A50" s="69">
        <v>36</v>
      </c>
      <c r="B50" s="85">
        <v>13</v>
      </c>
      <c r="C50" s="58" t="s">
        <v>84</v>
      </c>
      <c r="D50" s="59" t="s">
        <v>70</v>
      </c>
      <c r="E50" s="26">
        <v>2347.5</v>
      </c>
      <c r="F50" s="27" t="s">
        <v>26</v>
      </c>
      <c r="G50" s="26">
        <v>250</v>
      </c>
      <c r="H50" s="26">
        <v>994.63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50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77">
        <f t="shared" ref="U50:U100" si="2">SUM(E50:T50)</f>
        <v>3642.13</v>
      </c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</row>
    <row r="51" spans="1:37" s="20" customFormat="1" ht="58.5" customHeight="1">
      <c r="A51" s="14">
        <v>37</v>
      </c>
      <c r="B51" s="86">
        <v>14</v>
      </c>
      <c r="C51" s="60" t="s">
        <v>85</v>
      </c>
      <c r="D51" s="60" t="s">
        <v>70</v>
      </c>
      <c r="E51" s="29">
        <v>2347.5</v>
      </c>
      <c r="F51" s="30" t="s">
        <v>26</v>
      </c>
      <c r="G51" s="29">
        <v>250</v>
      </c>
      <c r="H51" s="29">
        <v>994.63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50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77">
        <f t="shared" si="2"/>
        <v>3642.13</v>
      </c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</row>
    <row r="52" spans="1:37" s="20" customFormat="1" ht="58.5" customHeight="1">
      <c r="A52" s="69">
        <v>38</v>
      </c>
      <c r="B52" s="85">
        <v>15</v>
      </c>
      <c r="C52" s="58" t="s">
        <v>86</v>
      </c>
      <c r="D52" s="59" t="s">
        <v>70</v>
      </c>
      <c r="E52" s="26">
        <v>2347.5</v>
      </c>
      <c r="F52" s="27" t="s">
        <v>26</v>
      </c>
      <c r="G52" s="26">
        <v>250</v>
      </c>
      <c r="H52" s="26">
        <v>994.63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50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77">
        <f t="shared" si="2"/>
        <v>3642.13</v>
      </c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</row>
    <row r="53" spans="1:37" s="20" customFormat="1" ht="58.5" customHeight="1">
      <c r="A53" s="14">
        <v>39</v>
      </c>
      <c r="B53" s="86">
        <v>16</v>
      </c>
      <c r="C53" s="60" t="s">
        <v>87</v>
      </c>
      <c r="D53" s="60" t="s">
        <v>70</v>
      </c>
      <c r="E53" s="29">
        <v>2347.5</v>
      </c>
      <c r="F53" s="30" t="s">
        <v>26</v>
      </c>
      <c r="G53" s="29">
        <v>250</v>
      </c>
      <c r="H53" s="29">
        <v>994.63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50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77">
        <f t="shared" si="2"/>
        <v>3642.13</v>
      </c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</row>
    <row r="54" spans="1:37" s="20" customFormat="1" ht="58.5" customHeight="1">
      <c r="A54" s="69">
        <v>40</v>
      </c>
      <c r="B54" s="85">
        <v>17</v>
      </c>
      <c r="C54" s="58" t="s">
        <v>88</v>
      </c>
      <c r="D54" s="59" t="s">
        <v>83</v>
      </c>
      <c r="E54" s="26">
        <v>1605.6</v>
      </c>
      <c r="F54" s="27" t="s">
        <v>26</v>
      </c>
      <c r="G54" s="26">
        <v>187.5</v>
      </c>
      <c r="H54" s="26">
        <v>746.43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37.5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77">
        <f t="shared" si="2"/>
        <v>2577.0299999999997</v>
      </c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</row>
    <row r="55" spans="1:37" s="20" customFormat="1" ht="58.5" customHeight="1">
      <c r="A55" s="14">
        <v>41</v>
      </c>
      <c r="B55" s="86">
        <v>18</v>
      </c>
      <c r="C55" s="60" t="s">
        <v>89</v>
      </c>
      <c r="D55" s="60" t="s">
        <v>70</v>
      </c>
      <c r="E55" s="29">
        <v>2347.5</v>
      </c>
      <c r="F55" s="30" t="s">
        <v>26</v>
      </c>
      <c r="G55" s="29">
        <v>250</v>
      </c>
      <c r="H55" s="29">
        <v>994.63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75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77">
        <f t="shared" si="2"/>
        <v>3667.13</v>
      </c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</row>
    <row r="56" spans="1:37" s="20" customFormat="1" ht="58.5" customHeight="1">
      <c r="A56" s="69">
        <v>42</v>
      </c>
      <c r="B56" s="85">
        <v>19</v>
      </c>
      <c r="C56" s="58" t="s">
        <v>90</v>
      </c>
      <c r="D56" s="59" t="s">
        <v>70</v>
      </c>
      <c r="E56" s="26">
        <v>2347.5</v>
      </c>
      <c r="F56" s="27" t="s">
        <v>26</v>
      </c>
      <c r="G56" s="26">
        <v>250</v>
      </c>
      <c r="H56" s="26">
        <v>994.63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75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77">
        <f t="shared" si="2"/>
        <v>3667.13</v>
      </c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</row>
    <row r="57" spans="1:37" s="20" customFormat="1" ht="58.5" customHeight="1">
      <c r="A57" s="14">
        <v>43</v>
      </c>
      <c r="B57" s="86">
        <v>20</v>
      </c>
      <c r="C57" s="60" t="s">
        <v>91</v>
      </c>
      <c r="D57" s="60" t="s">
        <v>70</v>
      </c>
      <c r="E57" s="29">
        <v>2347.5</v>
      </c>
      <c r="F57" s="30" t="s">
        <v>26</v>
      </c>
      <c r="G57" s="29">
        <v>250</v>
      </c>
      <c r="H57" s="29">
        <v>994.63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50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77">
        <f t="shared" si="2"/>
        <v>3642.13</v>
      </c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</row>
    <row r="58" spans="1:37" s="20" customFormat="1" ht="58.5" customHeight="1">
      <c r="A58" s="69">
        <v>44</v>
      </c>
      <c r="B58" s="85">
        <v>21</v>
      </c>
      <c r="C58" s="58" t="s">
        <v>92</v>
      </c>
      <c r="D58" s="59" t="s">
        <v>70</v>
      </c>
      <c r="E58" s="26">
        <v>2347.5</v>
      </c>
      <c r="F58" s="27" t="s">
        <v>26</v>
      </c>
      <c r="G58" s="26">
        <v>250</v>
      </c>
      <c r="H58" s="26">
        <v>994.63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50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77">
        <f t="shared" si="2"/>
        <v>3642.13</v>
      </c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</row>
    <row r="59" spans="1:37" s="20" customFormat="1" ht="58.5" customHeight="1">
      <c r="A59" s="14">
        <v>45</v>
      </c>
      <c r="B59" s="86">
        <v>22</v>
      </c>
      <c r="C59" s="60" t="s">
        <v>93</v>
      </c>
      <c r="D59" s="60" t="s">
        <v>70</v>
      </c>
      <c r="E59" s="29">
        <v>2347.5</v>
      </c>
      <c r="F59" s="30" t="s">
        <v>26</v>
      </c>
      <c r="G59" s="29">
        <v>250</v>
      </c>
      <c r="H59" s="29">
        <v>994.63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/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77">
        <f t="shared" si="2"/>
        <v>3592.13</v>
      </c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</row>
    <row r="60" spans="1:37" s="20" customFormat="1" ht="58.5" customHeight="1">
      <c r="A60" s="69">
        <v>46</v>
      </c>
      <c r="B60" s="85">
        <v>23</v>
      </c>
      <c r="C60" s="58" t="s">
        <v>94</v>
      </c>
      <c r="D60" s="59" t="s">
        <v>95</v>
      </c>
      <c r="E60" s="26">
        <v>1070.4000000000001</v>
      </c>
      <c r="F60" s="27" t="s">
        <v>26</v>
      </c>
      <c r="G60" s="26">
        <v>125</v>
      </c>
      <c r="H60" s="26">
        <v>497.61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77">
        <f t="shared" si="2"/>
        <v>1693.0100000000002</v>
      </c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</row>
    <row r="61" spans="1:37" s="20" customFormat="1" ht="58.5" customHeight="1">
      <c r="A61" s="14">
        <v>47</v>
      </c>
      <c r="B61" s="86">
        <v>24</v>
      </c>
      <c r="C61" s="60" t="s">
        <v>96</v>
      </c>
      <c r="D61" s="60" t="s">
        <v>70</v>
      </c>
      <c r="E61" s="29">
        <v>2347.5</v>
      </c>
      <c r="F61" s="30" t="s">
        <v>26</v>
      </c>
      <c r="G61" s="29">
        <v>250</v>
      </c>
      <c r="H61" s="29">
        <v>994.63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77">
        <f t="shared" si="2"/>
        <v>3592.13</v>
      </c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</row>
    <row r="62" spans="1:37" s="20" customFormat="1" ht="58.5" customHeight="1">
      <c r="A62" s="69">
        <v>48</v>
      </c>
      <c r="B62" s="85">
        <v>25</v>
      </c>
      <c r="C62" s="58" t="s">
        <v>97</v>
      </c>
      <c r="D62" s="59" t="s">
        <v>70</v>
      </c>
      <c r="E62" s="26">
        <v>2347.5</v>
      </c>
      <c r="F62" s="27" t="s">
        <v>26</v>
      </c>
      <c r="G62" s="26">
        <v>250</v>
      </c>
      <c r="H62" s="26">
        <v>994.63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77">
        <f t="shared" si="2"/>
        <v>3592.13</v>
      </c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</row>
    <row r="63" spans="1:37" s="20" customFormat="1" ht="58.5" customHeight="1">
      <c r="A63" s="14">
        <v>49</v>
      </c>
      <c r="B63" s="86">
        <v>26</v>
      </c>
      <c r="C63" s="60" t="s">
        <v>98</v>
      </c>
      <c r="D63" s="60" t="s">
        <v>70</v>
      </c>
      <c r="E63" s="29">
        <v>2347.5</v>
      </c>
      <c r="F63" s="30" t="s">
        <v>26</v>
      </c>
      <c r="G63" s="29">
        <v>250</v>
      </c>
      <c r="H63" s="29">
        <v>994.63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77">
        <f t="shared" si="2"/>
        <v>3592.13</v>
      </c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</row>
    <row r="64" spans="1:37" s="20" customFormat="1" ht="58.5" customHeight="1">
      <c r="A64" s="69">
        <v>50</v>
      </c>
      <c r="B64" s="85">
        <v>27</v>
      </c>
      <c r="C64" s="58" t="s">
        <v>99</v>
      </c>
      <c r="D64" s="59" t="s">
        <v>70</v>
      </c>
      <c r="E64" s="26">
        <v>2347.5</v>
      </c>
      <c r="F64" s="27" t="s">
        <v>26</v>
      </c>
      <c r="G64" s="26">
        <v>250</v>
      </c>
      <c r="H64" s="26">
        <v>994.63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77">
        <f t="shared" si="2"/>
        <v>3592.13</v>
      </c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</row>
    <row r="65" spans="1:37" s="20" customFormat="1" ht="58.5" customHeight="1">
      <c r="A65" s="14">
        <v>51</v>
      </c>
      <c r="B65" s="86">
        <v>28</v>
      </c>
      <c r="C65" s="60" t="s">
        <v>100</v>
      </c>
      <c r="D65" s="60" t="s">
        <v>95</v>
      </c>
      <c r="E65" s="29">
        <v>1338</v>
      </c>
      <c r="F65" s="30" t="s">
        <v>26</v>
      </c>
      <c r="G65" s="29">
        <v>156.25</v>
      </c>
      <c r="H65" s="29">
        <v>622.02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77">
        <f t="shared" si="2"/>
        <v>2116.27</v>
      </c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</row>
    <row r="66" spans="1:37" s="20" customFormat="1" ht="58.5" customHeight="1">
      <c r="A66" s="69">
        <v>52</v>
      </c>
      <c r="B66" s="85">
        <v>29</v>
      </c>
      <c r="C66" s="58" t="s">
        <v>101</v>
      </c>
      <c r="D66" s="59" t="s">
        <v>95</v>
      </c>
      <c r="E66" s="26">
        <v>1070.4000000000001</v>
      </c>
      <c r="F66" s="27" t="s">
        <v>26</v>
      </c>
      <c r="G66" s="26">
        <v>125</v>
      </c>
      <c r="H66" s="26">
        <v>497.61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77">
        <f t="shared" si="2"/>
        <v>1693.0100000000002</v>
      </c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</row>
    <row r="67" spans="1:37" s="20" customFormat="1" ht="58.5" customHeight="1">
      <c r="A67" s="14">
        <v>53</v>
      </c>
      <c r="B67" s="86">
        <v>30</v>
      </c>
      <c r="C67" s="60" t="s">
        <v>102</v>
      </c>
      <c r="D67" s="60" t="s">
        <v>83</v>
      </c>
      <c r="E67" s="29">
        <v>1070.4000000000001</v>
      </c>
      <c r="F67" s="30" t="s">
        <v>26</v>
      </c>
      <c r="G67" s="29">
        <v>125</v>
      </c>
      <c r="H67" s="29">
        <v>497.61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77">
        <f t="shared" si="2"/>
        <v>1693.0100000000002</v>
      </c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</row>
    <row r="68" spans="1:37" s="20" customFormat="1" ht="58.5" customHeight="1">
      <c r="A68" s="69">
        <v>54</v>
      </c>
      <c r="B68" s="85">
        <v>31</v>
      </c>
      <c r="C68" s="58" t="s">
        <v>103</v>
      </c>
      <c r="D68" s="59" t="s">
        <v>70</v>
      </c>
      <c r="E68" s="26">
        <v>2347.5</v>
      </c>
      <c r="F68" s="27" t="s">
        <v>26</v>
      </c>
      <c r="G68" s="26">
        <v>250</v>
      </c>
      <c r="H68" s="26">
        <v>994.63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77">
        <f t="shared" si="2"/>
        <v>3592.13</v>
      </c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</row>
    <row r="69" spans="1:37" s="20" customFormat="1" ht="58.5" customHeight="1">
      <c r="A69" s="14">
        <v>55</v>
      </c>
      <c r="B69" s="86">
        <v>32</v>
      </c>
      <c r="C69" s="60" t="s">
        <v>104</v>
      </c>
      <c r="D69" s="60" t="s">
        <v>105</v>
      </c>
      <c r="E69" s="29">
        <v>1070.4000000000001</v>
      </c>
      <c r="F69" s="30" t="s">
        <v>26</v>
      </c>
      <c r="G69" s="29">
        <v>125</v>
      </c>
      <c r="H69" s="29">
        <v>497.61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77">
        <f t="shared" si="2"/>
        <v>1693.0100000000002</v>
      </c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</row>
    <row r="70" spans="1:37" s="20" customFormat="1" ht="58.5" customHeight="1">
      <c r="A70" s="69">
        <v>56</v>
      </c>
      <c r="B70" s="85">
        <v>33</v>
      </c>
      <c r="C70" s="58" t="s">
        <v>106</v>
      </c>
      <c r="D70" s="59" t="s">
        <v>105</v>
      </c>
      <c r="E70" s="26">
        <v>1070.4000000000001</v>
      </c>
      <c r="F70" s="27" t="s">
        <v>26</v>
      </c>
      <c r="G70" s="26">
        <v>125</v>
      </c>
      <c r="H70" s="26">
        <v>497.61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77">
        <f t="shared" si="2"/>
        <v>1693.0100000000002</v>
      </c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</row>
    <row r="71" spans="1:37" s="20" customFormat="1" ht="58.5" customHeight="1">
      <c r="A71" s="14">
        <v>57</v>
      </c>
      <c r="B71" s="86">
        <v>34</v>
      </c>
      <c r="C71" s="60" t="s">
        <v>107</v>
      </c>
      <c r="D71" s="60" t="s">
        <v>70</v>
      </c>
      <c r="E71" s="29">
        <v>2347.5</v>
      </c>
      <c r="F71" s="30" t="s">
        <v>26</v>
      </c>
      <c r="G71" s="29">
        <v>250</v>
      </c>
      <c r="H71" s="29">
        <v>994.63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77">
        <f t="shared" si="2"/>
        <v>3592.13</v>
      </c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</row>
    <row r="72" spans="1:37" s="20" customFormat="1" ht="58.5" customHeight="1">
      <c r="A72" s="69">
        <v>58</v>
      </c>
      <c r="B72" s="85">
        <v>35</v>
      </c>
      <c r="C72" s="58" t="s">
        <v>108</v>
      </c>
      <c r="D72" s="59" t="s">
        <v>70</v>
      </c>
      <c r="E72" s="26">
        <v>2347.5</v>
      </c>
      <c r="F72" s="27" t="s">
        <v>26</v>
      </c>
      <c r="G72" s="26">
        <v>250</v>
      </c>
      <c r="H72" s="26">
        <v>994.63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77">
        <f t="shared" si="2"/>
        <v>3592.13</v>
      </c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</row>
    <row r="73" spans="1:37" s="20" customFormat="1" ht="58.5" customHeight="1">
      <c r="A73" s="14">
        <v>59</v>
      </c>
      <c r="B73" s="86">
        <v>36</v>
      </c>
      <c r="C73" s="60" t="s">
        <v>109</v>
      </c>
      <c r="D73" s="60" t="s">
        <v>83</v>
      </c>
      <c r="E73" s="29">
        <v>1070.4000000000001</v>
      </c>
      <c r="F73" s="30" t="s">
        <v>26</v>
      </c>
      <c r="G73" s="29">
        <v>125</v>
      </c>
      <c r="H73" s="29">
        <v>497.61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77">
        <f t="shared" si="2"/>
        <v>1693.0100000000002</v>
      </c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</row>
    <row r="74" spans="1:37" s="20" customFormat="1" ht="58.5" customHeight="1">
      <c r="A74" s="69">
        <v>60</v>
      </c>
      <c r="B74" s="85">
        <v>37</v>
      </c>
      <c r="C74" s="58" t="s">
        <v>110</v>
      </c>
      <c r="D74" s="59" t="s">
        <v>83</v>
      </c>
      <c r="E74" s="26">
        <v>1070.4000000000001</v>
      </c>
      <c r="F74" s="27" t="s">
        <v>26</v>
      </c>
      <c r="G74" s="26">
        <v>125</v>
      </c>
      <c r="H74" s="26">
        <v>497.61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77">
        <f t="shared" si="2"/>
        <v>1693.0100000000002</v>
      </c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</row>
    <row r="75" spans="1:37" s="20" customFormat="1" ht="58.5" customHeight="1">
      <c r="A75" s="14">
        <v>61</v>
      </c>
      <c r="B75" s="86">
        <v>38</v>
      </c>
      <c r="C75" s="60" t="s">
        <v>111</v>
      </c>
      <c r="D75" s="60" t="s">
        <v>70</v>
      </c>
      <c r="E75" s="29">
        <v>2347.5</v>
      </c>
      <c r="F75" s="30" t="s">
        <v>26</v>
      </c>
      <c r="G75" s="29">
        <v>250</v>
      </c>
      <c r="H75" s="29">
        <v>994.63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77">
        <f t="shared" si="2"/>
        <v>3592.13</v>
      </c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</row>
    <row r="76" spans="1:37" s="20" customFormat="1" ht="58.5" customHeight="1">
      <c r="A76" s="69">
        <v>62</v>
      </c>
      <c r="B76" s="85">
        <v>39</v>
      </c>
      <c r="C76" s="58" t="s">
        <v>112</v>
      </c>
      <c r="D76" s="59" t="s">
        <v>70</v>
      </c>
      <c r="E76" s="26">
        <v>2347.5</v>
      </c>
      <c r="F76" s="27" t="s">
        <v>26</v>
      </c>
      <c r="G76" s="26">
        <v>250</v>
      </c>
      <c r="H76" s="26">
        <v>994.63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77">
        <f t="shared" si="2"/>
        <v>3592.13</v>
      </c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</row>
    <row r="77" spans="1:37" s="20" customFormat="1" ht="58.5" customHeight="1">
      <c r="A77" s="14">
        <v>63</v>
      </c>
      <c r="B77" s="86">
        <v>40</v>
      </c>
      <c r="C77" s="60" t="s">
        <v>113</v>
      </c>
      <c r="D77" s="60" t="s">
        <v>114</v>
      </c>
      <c r="E77" s="29">
        <v>2347.5</v>
      </c>
      <c r="F77" s="30" t="s">
        <v>26</v>
      </c>
      <c r="G77" s="29">
        <v>250</v>
      </c>
      <c r="H77" s="29">
        <v>905.81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77">
        <f t="shared" si="2"/>
        <v>3503.31</v>
      </c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</row>
    <row r="78" spans="1:37" s="20" customFormat="1" ht="58.5" customHeight="1">
      <c r="A78" s="69">
        <v>64</v>
      </c>
      <c r="B78" s="85">
        <v>41</v>
      </c>
      <c r="C78" s="58" t="s">
        <v>115</v>
      </c>
      <c r="D78" s="59" t="s">
        <v>114</v>
      </c>
      <c r="E78" s="26">
        <v>2347.5</v>
      </c>
      <c r="F78" s="27" t="s">
        <v>26</v>
      </c>
      <c r="G78" s="26">
        <v>250</v>
      </c>
      <c r="H78" s="26">
        <v>905.81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75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77">
        <f t="shared" si="2"/>
        <v>3578.31</v>
      </c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</row>
    <row r="79" spans="1:37" s="20" customFormat="1" ht="58.5" customHeight="1">
      <c r="A79" s="14">
        <v>65</v>
      </c>
      <c r="B79" s="86">
        <v>42</v>
      </c>
      <c r="C79" s="60" t="s">
        <v>116</v>
      </c>
      <c r="D79" s="60" t="s">
        <v>114</v>
      </c>
      <c r="E79" s="29">
        <v>2347.5</v>
      </c>
      <c r="F79" s="30" t="s">
        <v>26</v>
      </c>
      <c r="G79" s="29">
        <v>250</v>
      </c>
      <c r="H79" s="29">
        <v>905.81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50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77">
        <f t="shared" si="2"/>
        <v>3553.31</v>
      </c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</row>
    <row r="80" spans="1:37" s="20" customFormat="1" ht="58.5" customHeight="1">
      <c r="A80" s="69">
        <v>66</v>
      </c>
      <c r="B80" s="85">
        <v>43</v>
      </c>
      <c r="C80" s="58" t="s">
        <v>117</v>
      </c>
      <c r="D80" s="59" t="s">
        <v>118</v>
      </c>
      <c r="E80" s="26">
        <v>2347.5</v>
      </c>
      <c r="F80" s="27" t="s">
        <v>26</v>
      </c>
      <c r="G80" s="26">
        <v>250</v>
      </c>
      <c r="H80" s="26">
        <v>905.81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75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77">
        <f t="shared" si="2"/>
        <v>3578.31</v>
      </c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</row>
    <row r="81" spans="1:37" s="20" customFormat="1" ht="58.5" customHeight="1">
      <c r="A81" s="14">
        <v>67</v>
      </c>
      <c r="B81" s="86">
        <v>44</v>
      </c>
      <c r="C81" s="60" t="s">
        <v>119</v>
      </c>
      <c r="D81" s="60" t="s">
        <v>70</v>
      </c>
      <c r="E81" s="29">
        <v>2347.5</v>
      </c>
      <c r="F81" s="30" t="s">
        <v>26</v>
      </c>
      <c r="G81" s="29">
        <v>250</v>
      </c>
      <c r="H81" s="29">
        <v>905.81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75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77">
        <f t="shared" si="2"/>
        <v>3578.31</v>
      </c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</row>
    <row r="82" spans="1:37" s="20" customFormat="1" ht="58.5" customHeight="1">
      <c r="A82" s="69">
        <v>68</v>
      </c>
      <c r="B82" s="85">
        <v>45</v>
      </c>
      <c r="C82" s="58" t="s">
        <v>120</v>
      </c>
      <c r="D82" s="59" t="s">
        <v>114</v>
      </c>
      <c r="E82" s="26">
        <v>2347.5</v>
      </c>
      <c r="F82" s="27" t="s">
        <v>26</v>
      </c>
      <c r="G82" s="26">
        <v>250</v>
      </c>
      <c r="H82" s="26">
        <v>905.81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75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77">
        <f t="shared" si="2"/>
        <v>3578.31</v>
      </c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</row>
    <row r="83" spans="1:37" s="20" customFormat="1" ht="58.5" customHeight="1">
      <c r="A83" s="14">
        <v>69</v>
      </c>
      <c r="B83" s="86">
        <v>46</v>
      </c>
      <c r="C83" s="60" t="s">
        <v>121</v>
      </c>
      <c r="D83" s="60" t="s">
        <v>83</v>
      </c>
      <c r="E83" s="29">
        <v>2142</v>
      </c>
      <c r="F83" s="30" t="s">
        <v>26</v>
      </c>
      <c r="G83" s="29">
        <v>250</v>
      </c>
      <c r="H83" s="29">
        <v>905.81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50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77">
        <f t="shared" si="2"/>
        <v>3347.81</v>
      </c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</row>
    <row r="84" spans="1:37" s="20" customFormat="1" ht="58.5" customHeight="1">
      <c r="A84" s="69">
        <v>70</v>
      </c>
      <c r="B84" s="85">
        <v>47</v>
      </c>
      <c r="C84" s="58" t="s">
        <v>122</v>
      </c>
      <c r="D84" s="59" t="s">
        <v>83</v>
      </c>
      <c r="E84" s="26">
        <v>2142</v>
      </c>
      <c r="F84" s="27" t="s">
        <v>26</v>
      </c>
      <c r="G84" s="26">
        <v>250</v>
      </c>
      <c r="H84" s="26">
        <v>905.81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77">
        <f t="shared" si="2"/>
        <v>3297.81</v>
      </c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</row>
    <row r="85" spans="1:37" s="20" customFormat="1" ht="58.5" customHeight="1">
      <c r="A85" s="14">
        <v>71</v>
      </c>
      <c r="B85" s="86">
        <v>48</v>
      </c>
      <c r="C85" s="60" t="s">
        <v>123</v>
      </c>
      <c r="D85" s="60" t="s">
        <v>114</v>
      </c>
      <c r="E85" s="29">
        <v>2347.5</v>
      </c>
      <c r="F85" s="30" t="s">
        <v>26</v>
      </c>
      <c r="G85" s="29">
        <v>250</v>
      </c>
      <c r="H85" s="29">
        <v>994.63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77">
        <f t="shared" si="2"/>
        <v>3592.13</v>
      </c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</row>
    <row r="86" spans="1:37" s="20" customFormat="1" ht="58.5" customHeight="1">
      <c r="A86" s="69">
        <v>72</v>
      </c>
      <c r="B86" s="85">
        <v>49</v>
      </c>
      <c r="C86" s="58" t="s">
        <v>124</v>
      </c>
      <c r="D86" s="59" t="s">
        <v>114</v>
      </c>
      <c r="E86" s="26">
        <v>2347.5</v>
      </c>
      <c r="F86" s="27" t="s">
        <v>26</v>
      </c>
      <c r="G86" s="26">
        <v>250</v>
      </c>
      <c r="H86" s="26">
        <v>905.81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77">
        <f t="shared" si="2"/>
        <v>3503.31</v>
      </c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</row>
    <row r="87" spans="1:37" s="20" customFormat="1" ht="58.5" customHeight="1">
      <c r="A87" s="14">
        <v>73</v>
      </c>
      <c r="B87" s="86">
        <v>50</v>
      </c>
      <c r="C87" s="60" t="s">
        <v>125</v>
      </c>
      <c r="D87" s="60" t="s">
        <v>83</v>
      </c>
      <c r="E87" s="29">
        <v>2142</v>
      </c>
      <c r="F87" s="30" t="s">
        <v>26</v>
      </c>
      <c r="G87" s="29">
        <v>250</v>
      </c>
      <c r="H87" s="29">
        <v>905.81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75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77">
        <f t="shared" si="2"/>
        <v>3372.81</v>
      </c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</row>
    <row r="88" spans="1:37" s="20" customFormat="1" ht="58.5" customHeight="1">
      <c r="A88" s="69">
        <v>74</v>
      </c>
      <c r="B88" s="85">
        <v>51</v>
      </c>
      <c r="C88" s="58" t="s">
        <v>126</v>
      </c>
      <c r="D88" s="59" t="s">
        <v>83</v>
      </c>
      <c r="E88" s="26">
        <v>1873.2</v>
      </c>
      <c r="F88" s="27" t="s">
        <v>26</v>
      </c>
      <c r="G88" s="26">
        <v>218.75</v>
      </c>
      <c r="H88" s="26">
        <v>794.18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43.75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77">
        <f t="shared" si="2"/>
        <v>2929.8799999999997</v>
      </c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</row>
    <row r="89" spans="1:37" s="20" customFormat="1" ht="58.5" customHeight="1">
      <c r="A89" s="14">
        <v>75</v>
      </c>
      <c r="B89" s="86">
        <v>52</v>
      </c>
      <c r="C89" s="60" t="s">
        <v>127</v>
      </c>
      <c r="D89" s="60" t="s">
        <v>83</v>
      </c>
      <c r="E89" s="29">
        <v>2142</v>
      </c>
      <c r="F89" s="30" t="s">
        <v>26</v>
      </c>
      <c r="G89" s="29">
        <v>250</v>
      </c>
      <c r="H89" s="29">
        <v>905.81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50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77">
        <f t="shared" si="2"/>
        <v>3347.81</v>
      </c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</row>
    <row r="90" spans="1:37" s="20" customFormat="1" ht="58.5" customHeight="1">
      <c r="A90" s="69">
        <v>76</v>
      </c>
      <c r="B90" s="85">
        <v>53</v>
      </c>
      <c r="C90" s="58" t="s">
        <v>128</v>
      </c>
      <c r="D90" s="59" t="s">
        <v>83</v>
      </c>
      <c r="E90" s="26">
        <v>2142</v>
      </c>
      <c r="F90" s="27" t="s">
        <v>26</v>
      </c>
      <c r="G90" s="26">
        <v>250</v>
      </c>
      <c r="H90" s="26">
        <v>905.81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50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77">
        <f t="shared" si="2"/>
        <v>3347.81</v>
      </c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</row>
    <row r="91" spans="1:37" s="20" customFormat="1" ht="58.5" customHeight="1">
      <c r="A91" s="14">
        <v>77</v>
      </c>
      <c r="B91" s="86">
        <v>54</v>
      </c>
      <c r="C91" s="60" t="s">
        <v>129</v>
      </c>
      <c r="D91" s="60" t="s">
        <v>114</v>
      </c>
      <c r="E91" s="29">
        <v>2347.5</v>
      </c>
      <c r="F91" s="30" t="s">
        <v>26</v>
      </c>
      <c r="G91" s="29">
        <v>250</v>
      </c>
      <c r="H91" s="29">
        <v>905.81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50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77">
        <f t="shared" si="2"/>
        <v>3553.31</v>
      </c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</row>
    <row r="92" spans="1:37" s="20" customFormat="1" ht="58.5" customHeight="1">
      <c r="A92" s="69">
        <v>78</v>
      </c>
      <c r="B92" s="85">
        <v>55</v>
      </c>
      <c r="C92" s="58" t="s">
        <v>130</v>
      </c>
      <c r="D92" s="59" t="s">
        <v>83</v>
      </c>
      <c r="E92" s="26">
        <v>2142</v>
      </c>
      <c r="F92" s="27" t="s">
        <v>26</v>
      </c>
      <c r="G92" s="26">
        <v>250</v>
      </c>
      <c r="H92" s="26">
        <v>905.81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75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77">
        <f t="shared" si="2"/>
        <v>3372.81</v>
      </c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</row>
    <row r="93" spans="1:37" s="20" customFormat="1" ht="58.5" customHeight="1">
      <c r="A93" s="14">
        <v>79</v>
      </c>
      <c r="B93" s="86">
        <v>56</v>
      </c>
      <c r="C93" s="60" t="s">
        <v>131</v>
      </c>
      <c r="D93" s="60" t="s">
        <v>83</v>
      </c>
      <c r="E93" s="29">
        <v>2142</v>
      </c>
      <c r="F93" s="30" t="s">
        <v>26</v>
      </c>
      <c r="G93" s="29">
        <v>250</v>
      </c>
      <c r="H93" s="29">
        <v>905.81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50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77">
        <f t="shared" si="2"/>
        <v>3347.81</v>
      </c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</row>
    <row r="94" spans="1:37" s="20" customFormat="1" ht="58.5" customHeight="1">
      <c r="A94" s="69">
        <v>80</v>
      </c>
      <c r="B94" s="85">
        <v>57</v>
      </c>
      <c r="C94" s="58" t="s">
        <v>132</v>
      </c>
      <c r="D94" s="59" t="s">
        <v>83</v>
      </c>
      <c r="E94" s="26">
        <v>1605.6</v>
      </c>
      <c r="F94" s="27" t="s">
        <v>26</v>
      </c>
      <c r="G94" s="26">
        <v>187.5</v>
      </c>
      <c r="H94" s="26">
        <v>680.73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77">
        <f t="shared" si="2"/>
        <v>2473.83</v>
      </c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</row>
    <row r="95" spans="1:37" s="20" customFormat="1" ht="58.5" customHeight="1">
      <c r="A95" s="14">
        <v>81</v>
      </c>
      <c r="B95" s="86">
        <v>58</v>
      </c>
      <c r="C95" s="60" t="s">
        <v>133</v>
      </c>
      <c r="D95" s="60" t="s">
        <v>83</v>
      </c>
      <c r="E95" s="29">
        <v>1873.2</v>
      </c>
      <c r="F95" s="30" t="s">
        <v>26</v>
      </c>
      <c r="G95" s="29">
        <v>218.75</v>
      </c>
      <c r="H95" s="29">
        <v>794.18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43.75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77">
        <f t="shared" si="2"/>
        <v>2929.8799999999997</v>
      </c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</row>
    <row r="96" spans="1:37" s="20" customFormat="1" ht="58.5" customHeight="1">
      <c r="A96" s="69">
        <v>82</v>
      </c>
      <c r="B96" s="85">
        <v>59</v>
      </c>
      <c r="C96" s="58" t="s">
        <v>134</v>
      </c>
      <c r="D96" s="59" t="s">
        <v>83</v>
      </c>
      <c r="E96" s="26">
        <v>2142</v>
      </c>
      <c r="F96" s="27" t="s">
        <v>26</v>
      </c>
      <c r="G96" s="26">
        <v>250</v>
      </c>
      <c r="H96" s="26">
        <v>905.81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50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77">
        <f t="shared" si="2"/>
        <v>3347.81</v>
      </c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</row>
    <row r="97" spans="1:37" s="20" customFormat="1" ht="58.5" customHeight="1">
      <c r="A97" s="14">
        <v>83</v>
      </c>
      <c r="B97" s="86">
        <v>60</v>
      </c>
      <c r="C97" s="60" t="s">
        <v>135</v>
      </c>
      <c r="D97" s="60" t="s">
        <v>83</v>
      </c>
      <c r="E97" s="29">
        <v>2142</v>
      </c>
      <c r="F97" s="30" t="s">
        <v>26</v>
      </c>
      <c r="G97" s="29">
        <v>250</v>
      </c>
      <c r="H97" s="29">
        <v>905.81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50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77">
        <f t="shared" si="2"/>
        <v>3347.81</v>
      </c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</row>
    <row r="98" spans="1:37" s="20" customFormat="1" ht="58.5" customHeight="1">
      <c r="A98" s="69">
        <v>84</v>
      </c>
      <c r="B98" s="85">
        <v>61</v>
      </c>
      <c r="C98" s="58" t="s">
        <v>136</v>
      </c>
      <c r="D98" s="59" t="s">
        <v>83</v>
      </c>
      <c r="E98" s="26">
        <v>2142</v>
      </c>
      <c r="F98" s="27" t="s">
        <v>26</v>
      </c>
      <c r="G98" s="26">
        <v>250</v>
      </c>
      <c r="H98" s="26">
        <v>905.81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 t="s">
        <v>137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77">
        <f t="shared" si="2"/>
        <v>3297.81</v>
      </c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</row>
    <row r="99" spans="1:37" s="20" customFormat="1" ht="58.5" customHeight="1">
      <c r="A99" s="14">
        <v>85</v>
      </c>
      <c r="B99" s="86">
        <v>62</v>
      </c>
      <c r="C99" s="60" t="s">
        <v>138</v>
      </c>
      <c r="D99" s="60" t="s">
        <v>70</v>
      </c>
      <c r="E99" s="29">
        <v>2347.5</v>
      </c>
      <c r="F99" s="30" t="s">
        <v>26</v>
      </c>
      <c r="G99" s="29">
        <v>250</v>
      </c>
      <c r="H99" s="29">
        <v>905.81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77">
        <f t="shared" si="2"/>
        <v>3503.31</v>
      </c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</row>
    <row r="100" spans="1:37" s="20" customFormat="1" ht="58.5" customHeight="1">
      <c r="A100" s="69">
        <v>86</v>
      </c>
      <c r="B100" s="85">
        <v>63</v>
      </c>
      <c r="C100" s="58" t="s">
        <v>139</v>
      </c>
      <c r="D100" s="59" t="s">
        <v>83</v>
      </c>
      <c r="E100" s="26">
        <v>2142</v>
      </c>
      <c r="F100" s="27" t="s">
        <v>26</v>
      </c>
      <c r="G100" s="26">
        <v>250</v>
      </c>
      <c r="H100" s="26">
        <v>905.81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50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77">
        <f t="shared" si="2"/>
        <v>3347.81</v>
      </c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</row>
    <row r="101" spans="1:37" s="20" customFormat="1" ht="58.5" customHeight="1">
      <c r="A101" s="14">
        <v>87</v>
      </c>
      <c r="B101" s="86">
        <v>64</v>
      </c>
      <c r="C101" s="60" t="s">
        <v>140</v>
      </c>
      <c r="D101" s="60" t="s">
        <v>70</v>
      </c>
      <c r="E101" s="29">
        <v>2347.5</v>
      </c>
      <c r="F101" s="30" t="s">
        <v>26</v>
      </c>
      <c r="G101" s="29">
        <v>250</v>
      </c>
      <c r="H101" s="29">
        <v>905.81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35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77">
        <f t="shared" ref="U101:U111" si="3">SUM(E101:T101)</f>
        <v>3538.31</v>
      </c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</row>
    <row r="102" spans="1:37" s="20" customFormat="1" ht="58.5" customHeight="1">
      <c r="A102" s="69">
        <v>88</v>
      </c>
      <c r="B102" s="85">
        <v>65</v>
      </c>
      <c r="C102" s="58" t="s">
        <v>141</v>
      </c>
      <c r="D102" s="59" t="s">
        <v>70</v>
      </c>
      <c r="E102" s="26">
        <v>2347.5</v>
      </c>
      <c r="F102" s="27" t="s">
        <v>26</v>
      </c>
      <c r="G102" s="26">
        <v>250</v>
      </c>
      <c r="H102" s="26">
        <v>905.81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77">
        <f t="shared" si="3"/>
        <v>3503.31</v>
      </c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</row>
    <row r="103" spans="1:37" s="20" customFormat="1" ht="58.5" customHeight="1">
      <c r="A103" s="14">
        <v>89</v>
      </c>
      <c r="B103" s="86">
        <v>66</v>
      </c>
      <c r="C103" s="60" t="s">
        <v>142</v>
      </c>
      <c r="D103" s="60" t="s">
        <v>83</v>
      </c>
      <c r="E103" s="29">
        <v>2142</v>
      </c>
      <c r="F103" s="30" t="s">
        <v>26</v>
      </c>
      <c r="G103" s="29">
        <v>250</v>
      </c>
      <c r="H103" s="29">
        <v>905.81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75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77">
        <f t="shared" si="3"/>
        <v>3372.81</v>
      </c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</row>
    <row r="104" spans="1:37" s="20" customFormat="1" ht="58.5" customHeight="1">
      <c r="A104" s="69">
        <v>90</v>
      </c>
      <c r="B104" s="85">
        <v>67</v>
      </c>
      <c r="C104" s="58" t="s">
        <v>143</v>
      </c>
      <c r="D104" s="59" t="s">
        <v>83</v>
      </c>
      <c r="E104" s="26">
        <v>2142</v>
      </c>
      <c r="F104" s="27" t="s">
        <v>26</v>
      </c>
      <c r="G104" s="26">
        <v>250</v>
      </c>
      <c r="H104" s="26">
        <v>905.81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77">
        <f t="shared" si="3"/>
        <v>3297.81</v>
      </c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</row>
    <row r="105" spans="1:37" s="20" customFormat="1" ht="58.5" customHeight="1">
      <c r="A105" s="14">
        <v>91</v>
      </c>
      <c r="B105" s="86">
        <v>68</v>
      </c>
      <c r="C105" s="60" t="s">
        <v>144</v>
      </c>
      <c r="D105" s="60" t="s">
        <v>83</v>
      </c>
      <c r="E105" s="29">
        <v>2142</v>
      </c>
      <c r="F105" s="30" t="s">
        <v>26</v>
      </c>
      <c r="G105" s="29">
        <v>250</v>
      </c>
      <c r="H105" s="29">
        <v>905.81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77">
        <f t="shared" si="3"/>
        <v>3297.81</v>
      </c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</row>
    <row r="106" spans="1:37" s="20" customFormat="1" ht="58.5" customHeight="1">
      <c r="A106" s="69">
        <v>92</v>
      </c>
      <c r="B106" s="85">
        <v>69</v>
      </c>
      <c r="C106" s="58" t="s">
        <v>145</v>
      </c>
      <c r="D106" s="59" t="s">
        <v>70</v>
      </c>
      <c r="E106" s="26">
        <v>2347.5</v>
      </c>
      <c r="F106" s="27" t="s">
        <v>26</v>
      </c>
      <c r="G106" s="26">
        <v>250</v>
      </c>
      <c r="H106" s="26">
        <v>905.81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77">
        <f t="shared" si="3"/>
        <v>3503.31</v>
      </c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</row>
    <row r="107" spans="1:37" s="20" customFormat="1" ht="58.5" customHeight="1">
      <c r="A107" s="14">
        <v>93</v>
      </c>
      <c r="B107" s="86">
        <v>70</v>
      </c>
      <c r="C107" s="60" t="s">
        <v>146</v>
      </c>
      <c r="D107" s="60" t="s">
        <v>70</v>
      </c>
      <c r="E107" s="29">
        <v>2347.5</v>
      </c>
      <c r="F107" s="30" t="s">
        <v>26</v>
      </c>
      <c r="G107" s="29">
        <v>250</v>
      </c>
      <c r="H107" s="29">
        <v>994.63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77">
        <f t="shared" si="3"/>
        <v>3592.13</v>
      </c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</row>
    <row r="108" spans="1:37" s="20" customFormat="1" ht="58.5" customHeight="1">
      <c r="A108" s="69">
        <v>94</v>
      </c>
      <c r="B108" s="85">
        <v>71</v>
      </c>
      <c r="C108" s="58" t="s">
        <v>147</v>
      </c>
      <c r="D108" s="59" t="s">
        <v>70</v>
      </c>
      <c r="E108" s="26">
        <v>2347.5</v>
      </c>
      <c r="F108" s="27" t="s">
        <v>26</v>
      </c>
      <c r="G108" s="26">
        <v>250</v>
      </c>
      <c r="H108" s="26">
        <v>994.63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77">
        <f t="shared" si="3"/>
        <v>3592.13</v>
      </c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</row>
    <row r="109" spans="1:37" s="20" customFormat="1" ht="58.5" customHeight="1">
      <c r="A109" s="14">
        <v>95</v>
      </c>
      <c r="B109" s="86">
        <v>72</v>
      </c>
      <c r="C109" s="60" t="s">
        <v>148</v>
      </c>
      <c r="D109" s="60" t="s">
        <v>83</v>
      </c>
      <c r="E109" s="29">
        <v>2142</v>
      </c>
      <c r="F109" s="30" t="s">
        <v>26</v>
      </c>
      <c r="G109" s="29">
        <v>250</v>
      </c>
      <c r="H109" s="29">
        <v>905.81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 t="s">
        <v>71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77">
        <f t="shared" si="3"/>
        <v>3297.81</v>
      </c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</row>
    <row r="110" spans="1:37" s="20" customFormat="1" ht="58.5" customHeight="1">
      <c r="A110" s="69">
        <v>96</v>
      </c>
      <c r="B110" s="85">
        <v>73</v>
      </c>
      <c r="C110" s="58" t="s">
        <v>149</v>
      </c>
      <c r="D110" s="59" t="s">
        <v>70</v>
      </c>
      <c r="E110" s="26">
        <v>2347.5</v>
      </c>
      <c r="F110" s="27" t="s">
        <v>26</v>
      </c>
      <c r="G110" s="26">
        <v>250</v>
      </c>
      <c r="H110" s="26">
        <v>994.63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77">
        <f t="shared" si="3"/>
        <v>3592.13</v>
      </c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</row>
    <row r="111" spans="1:37" s="20" customFormat="1" ht="58.5" customHeight="1">
      <c r="A111" s="14">
        <v>97</v>
      </c>
      <c r="B111" s="86">
        <v>74</v>
      </c>
      <c r="C111" s="60" t="s">
        <v>150</v>
      </c>
      <c r="D111" s="60" t="s">
        <v>70</v>
      </c>
      <c r="E111" s="29">
        <v>2347.5</v>
      </c>
      <c r="F111" s="30" t="s">
        <v>26</v>
      </c>
      <c r="G111" s="29">
        <v>250</v>
      </c>
      <c r="H111" s="29">
        <v>994.63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 t="s">
        <v>71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77">
        <f t="shared" si="3"/>
        <v>3592.13</v>
      </c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</row>
    <row r="112" spans="1:37" s="20" customFormat="1" ht="58.5" customHeight="1">
      <c r="A112" s="69">
        <v>98</v>
      </c>
      <c r="B112" s="85">
        <v>75</v>
      </c>
      <c r="C112" s="58" t="s">
        <v>256</v>
      </c>
      <c r="D112" s="59" t="s">
        <v>70</v>
      </c>
      <c r="E112" s="26">
        <v>2347.5</v>
      </c>
      <c r="F112" s="27" t="s">
        <v>26</v>
      </c>
      <c r="G112" s="26">
        <v>250</v>
      </c>
      <c r="H112" s="26">
        <v>994.63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77">
        <f t="shared" ref="U112:U127" si="4">SUM(E112:T112)</f>
        <v>3592.13</v>
      </c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</row>
    <row r="113" spans="1:37" s="20" customFormat="1" ht="58.5" customHeight="1">
      <c r="A113" s="14">
        <v>99</v>
      </c>
      <c r="B113" s="86">
        <v>76</v>
      </c>
      <c r="C113" s="60" t="s">
        <v>151</v>
      </c>
      <c r="D113" s="60" t="s">
        <v>83</v>
      </c>
      <c r="E113" s="29">
        <v>1605.6</v>
      </c>
      <c r="F113" s="30" t="s">
        <v>26</v>
      </c>
      <c r="G113" s="29">
        <v>187.5</v>
      </c>
      <c r="H113" s="29">
        <v>680.73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56.25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77">
        <f t="shared" si="4"/>
        <v>2530.08</v>
      </c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</row>
    <row r="114" spans="1:37" s="20" customFormat="1" ht="58.5" customHeight="1">
      <c r="A114" s="69">
        <v>100</v>
      </c>
      <c r="B114" s="85">
        <v>77</v>
      </c>
      <c r="C114" s="58" t="s">
        <v>152</v>
      </c>
      <c r="D114" s="59" t="s">
        <v>83</v>
      </c>
      <c r="E114" s="26">
        <v>1338</v>
      </c>
      <c r="F114" s="27" t="s">
        <v>26</v>
      </c>
      <c r="G114" s="26">
        <v>156.25</v>
      </c>
      <c r="H114" s="26">
        <v>567.27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31.25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77">
        <f t="shared" si="4"/>
        <v>2092.77</v>
      </c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</row>
    <row r="115" spans="1:37" s="20" customFormat="1" ht="58.5" customHeight="1">
      <c r="A115" s="14">
        <v>101</v>
      </c>
      <c r="B115" s="86">
        <v>78</v>
      </c>
      <c r="C115" s="60" t="s">
        <v>153</v>
      </c>
      <c r="D115" s="60" t="s">
        <v>83</v>
      </c>
      <c r="E115" s="29">
        <v>1873.2</v>
      </c>
      <c r="F115" s="30" t="s">
        <v>26</v>
      </c>
      <c r="G115" s="29">
        <v>218.75</v>
      </c>
      <c r="H115" s="29">
        <v>794.18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43.75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77">
        <f t="shared" si="4"/>
        <v>2929.8799999999997</v>
      </c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</row>
    <row r="116" spans="1:37" s="20" customFormat="1" ht="58.5" customHeight="1">
      <c r="A116" s="69">
        <v>102</v>
      </c>
      <c r="B116" s="85">
        <v>79</v>
      </c>
      <c r="C116" s="58" t="s">
        <v>154</v>
      </c>
      <c r="D116" s="59" t="s">
        <v>83</v>
      </c>
      <c r="E116" s="26">
        <v>1338</v>
      </c>
      <c r="F116" s="27" t="s">
        <v>26</v>
      </c>
      <c r="G116" s="26">
        <v>156.25</v>
      </c>
      <c r="H116" s="26">
        <v>567.27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31.25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77">
        <f t="shared" si="4"/>
        <v>2092.77</v>
      </c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</row>
    <row r="117" spans="1:37" s="20" customFormat="1" ht="58.5" customHeight="1">
      <c r="A117" s="14">
        <v>103</v>
      </c>
      <c r="B117" s="86">
        <v>80</v>
      </c>
      <c r="C117" s="60" t="s">
        <v>155</v>
      </c>
      <c r="D117" s="60" t="s">
        <v>83</v>
      </c>
      <c r="E117" s="29">
        <v>1338</v>
      </c>
      <c r="F117" s="30" t="s">
        <v>26</v>
      </c>
      <c r="G117" s="29">
        <v>156.25</v>
      </c>
      <c r="H117" s="29">
        <v>567.27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46.88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77">
        <f t="shared" si="4"/>
        <v>2108.4</v>
      </c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</row>
    <row r="118" spans="1:37" s="20" customFormat="1" ht="58.5" customHeight="1">
      <c r="A118" s="69">
        <v>104</v>
      </c>
      <c r="B118" s="85">
        <v>81</v>
      </c>
      <c r="C118" s="58" t="s">
        <v>156</v>
      </c>
      <c r="D118" s="59" t="s">
        <v>83</v>
      </c>
      <c r="E118" s="26">
        <v>1873.2</v>
      </c>
      <c r="F118" s="27" t="s">
        <v>26</v>
      </c>
      <c r="G118" s="26">
        <v>218.75</v>
      </c>
      <c r="H118" s="26">
        <v>794.18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77">
        <f t="shared" si="4"/>
        <v>2886.1299999999997</v>
      </c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</row>
    <row r="119" spans="1:37" s="20" customFormat="1" ht="58.5" customHeight="1">
      <c r="A119" s="14">
        <v>105</v>
      </c>
      <c r="B119" s="86">
        <v>82</v>
      </c>
      <c r="C119" s="60" t="s">
        <v>157</v>
      </c>
      <c r="D119" s="60" t="s">
        <v>83</v>
      </c>
      <c r="E119" s="29">
        <v>1873.2</v>
      </c>
      <c r="F119" s="30" t="s">
        <v>26</v>
      </c>
      <c r="G119" s="29">
        <v>218.75</v>
      </c>
      <c r="H119" s="29">
        <v>794.18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65.63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77">
        <f t="shared" si="4"/>
        <v>2951.7599999999998</v>
      </c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</row>
    <row r="120" spans="1:37" s="20" customFormat="1" ht="58.5" customHeight="1">
      <c r="A120" s="69">
        <v>106</v>
      </c>
      <c r="B120" s="85">
        <v>83</v>
      </c>
      <c r="C120" s="58" t="s">
        <v>158</v>
      </c>
      <c r="D120" s="59" t="s">
        <v>70</v>
      </c>
      <c r="E120" s="26">
        <v>2347.5</v>
      </c>
      <c r="F120" s="27" t="s">
        <v>26</v>
      </c>
      <c r="G120" s="26">
        <v>250</v>
      </c>
      <c r="H120" s="26">
        <v>994.63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77">
        <f t="shared" si="4"/>
        <v>3592.13</v>
      </c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</row>
    <row r="121" spans="1:37" s="20" customFormat="1" ht="58.5" customHeight="1">
      <c r="A121" s="14">
        <v>107</v>
      </c>
      <c r="B121" s="86">
        <v>84</v>
      </c>
      <c r="C121" s="60" t="str">
        <f>PROPER("MICHAEL IVÁN FIGUEROA DÁVILA")</f>
        <v>Michael Iván Figueroa Dávila</v>
      </c>
      <c r="D121" s="60" t="s">
        <v>70</v>
      </c>
      <c r="E121" s="29">
        <v>2347.5</v>
      </c>
      <c r="F121" s="30" t="s">
        <v>26</v>
      </c>
      <c r="G121" s="29">
        <v>250</v>
      </c>
      <c r="H121" s="29">
        <v>994.63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77">
        <f t="shared" si="4"/>
        <v>3592.13</v>
      </c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</row>
    <row r="122" spans="1:37" s="20" customFormat="1" ht="58.5" customHeight="1">
      <c r="A122" s="69">
        <v>108</v>
      </c>
      <c r="B122" s="85">
        <v>85</v>
      </c>
      <c r="C122" s="58" t="s">
        <v>159</v>
      </c>
      <c r="D122" s="59" t="s">
        <v>70</v>
      </c>
      <c r="E122" s="26">
        <v>2347.5</v>
      </c>
      <c r="F122" s="27" t="s">
        <v>26</v>
      </c>
      <c r="G122" s="26">
        <v>250</v>
      </c>
      <c r="H122" s="26">
        <v>994.63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77">
        <f t="shared" si="4"/>
        <v>3592.13</v>
      </c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</row>
    <row r="123" spans="1:37" s="20" customFormat="1" ht="58.5" customHeight="1">
      <c r="A123" s="14">
        <v>109</v>
      </c>
      <c r="B123" s="86">
        <v>86</v>
      </c>
      <c r="C123" s="60" t="s">
        <v>160</v>
      </c>
      <c r="D123" s="60" t="s">
        <v>70</v>
      </c>
      <c r="E123" s="29">
        <v>2347.5</v>
      </c>
      <c r="F123" s="30" t="s">
        <v>26</v>
      </c>
      <c r="G123" s="29">
        <v>250</v>
      </c>
      <c r="H123" s="29">
        <v>994.63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35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77">
        <f t="shared" si="4"/>
        <v>3627.13</v>
      </c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</row>
    <row r="124" spans="1:37" s="20" customFormat="1" ht="58.5" customHeight="1">
      <c r="A124" s="69">
        <v>110</v>
      </c>
      <c r="B124" s="85">
        <v>87</v>
      </c>
      <c r="C124" s="58" t="s">
        <v>252</v>
      </c>
      <c r="D124" s="59" t="s">
        <v>70</v>
      </c>
      <c r="E124" s="26">
        <v>1070.4000000000001</v>
      </c>
      <c r="F124" s="27" t="s">
        <v>26</v>
      </c>
      <c r="G124" s="26">
        <v>125</v>
      </c>
      <c r="H124" s="26">
        <v>497.61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77">
        <f t="shared" si="4"/>
        <v>1693.0100000000002</v>
      </c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</row>
    <row r="125" spans="1:37" s="20" customFormat="1" ht="58.5" customHeight="1">
      <c r="A125" s="14">
        <v>111</v>
      </c>
      <c r="B125" s="86">
        <v>88</v>
      </c>
      <c r="C125" s="60" t="s">
        <v>253</v>
      </c>
      <c r="D125" s="60" t="s">
        <v>70</v>
      </c>
      <c r="E125" s="29">
        <v>2347.5</v>
      </c>
      <c r="F125" s="30" t="s">
        <v>26</v>
      </c>
      <c r="G125" s="29">
        <v>250</v>
      </c>
      <c r="H125" s="29">
        <v>994.63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77">
        <f t="shared" si="4"/>
        <v>3592.13</v>
      </c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</row>
    <row r="126" spans="1:37" s="20" customFormat="1" ht="68.25" customHeight="1">
      <c r="A126" s="69">
        <v>112</v>
      </c>
      <c r="B126" s="85">
        <v>89</v>
      </c>
      <c r="C126" s="58" t="s">
        <v>254</v>
      </c>
      <c r="D126" s="59" t="s">
        <v>70</v>
      </c>
      <c r="E126" s="26">
        <v>2347.5</v>
      </c>
      <c r="F126" s="27" t="s">
        <v>26</v>
      </c>
      <c r="G126" s="26">
        <v>250</v>
      </c>
      <c r="H126" s="26">
        <v>994.63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77">
        <f t="shared" si="4"/>
        <v>3592.13</v>
      </c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</row>
    <row r="127" spans="1:37" s="20" customFormat="1" ht="58.5" customHeight="1">
      <c r="A127" s="14">
        <v>113</v>
      </c>
      <c r="B127" s="86">
        <v>90</v>
      </c>
      <c r="C127" s="60" t="s">
        <v>255</v>
      </c>
      <c r="D127" s="60" t="s">
        <v>83</v>
      </c>
      <c r="E127" s="29">
        <v>4355.3999999999996</v>
      </c>
      <c r="F127" s="30" t="s">
        <v>26</v>
      </c>
      <c r="G127" s="29">
        <v>500</v>
      </c>
      <c r="H127" s="29">
        <v>1811.62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77">
        <f t="shared" si="4"/>
        <v>6667.0199999999995</v>
      </c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</row>
    <row r="128" spans="1:37" ht="45.75">
      <c r="A128" s="357" t="s">
        <v>161</v>
      </c>
      <c r="B128" s="358"/>
      <c r="C128" s="358"/>
      <c r="D128" s="358"/>
      <c r="E128" s="358"/>
      <c r="F128" s="358"/>
      <c r="G128" s="358"/>
      <c r="H128" s="358"/>
      <c r="I128" s="358"/>
      <c r="J128" s="358"/>
      <c r="K128" s="358"/>
      <c r="L128" s="358"/>
      <c r="M128" s="358"/>
      <c r="N128" s="358"/>
      <c r="O128" s="358"/>
      <c r="P128" s="358"/>
      <c r="Q128" s="358"/>
      <c r="R128" s="358"/>
      <c r="S128" s="358"/>
      <c r="T128" s="359"/>
      <c r="U128" s="78"/>
      <c r="V128" s="78"/>
      <c r="W128" s="78"/>
    </row>
    <row r="129" spans="1:37" s="20" customFormat="1" ht="58.5" customHeight="1">
      <c r="A129" s="70">
        <v>114</v>
      </c>
      <c r="B129" s="87">
        <v>1</v>
      </c>
      <c r="C129" s="61" t="s">
        <v>162</v>
      </c>
      <c r="D129" s="63" t="s">
        <v>163</v>
      </c>
      <c r="E129" s="31">
        <v>15000</v>
      </c>
      <c r="F129" s="32" t="s">
        <v>26</v>
      </c>
      <c r="G129" s="33">
        <v>0</v>
      </c>
      <c r="H129" s="33">
        <v>0</v>
      </c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</row>
    <row r="130" spans="1:37" s="20" customFormat="1" ht="58.5" customHeight="1">
      <c r="A130" s="15">
        <v>115</v>
      </c>
      <c r="B130" s="88">
        <v>2</v>
      </c>
      <c r="C130" s="62" t="s">
        <v>164</v>
      </c>
      <c r="D130" s="64" t="s">
        <v>165</v>
      </c>
      <c r="E130" s="34">
        <v>7000</v>
      </c>
      <c r="F130" s="35" t="s">
        <v>26</v>
      </c>
      <c r="G130" s="36">
        <v>0</v>
      </c>
      <c r="H130" s="36">
        <v>0</v>
      </c>
      <c r="I130" s="36" t="s">
        <v>71</v>
      </c>
      <c r="J130" s="36" t="s">
        <v>71</v>
      </c>
      <c r="K130" s="36" t="s">
        <v>71</v>
      </c>
      <c r="L130" s="36" t="s">
        <v>71</v>
      </c>
      <c r="M130" s="36" t="s">
        <v>71</v>
      </c>
      <c r="N130" s="36" t="s">
        <v>71</v>
      </c>
      <c r="O130" s="36" t="s">
        <v>71</v>
      </c>
      <c r="P130" s="36" t="s">
        <v>71</v>
      </c>
      <c r="Q130" s="36">
        <v>0</v>
      </c>
      <c r="R130" s="36" t="s">
        <v>71</v>
      </c>
      <c r="S130" s="36" t="s">
        <v>71</v>
      </c>
      <c r="T130" s="36" t="s">
        <v>71</v>
      </c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</row>
    <row r="131" spans="1:37" s="20" customFormat="1" ht="58.5" customHeight="1">
      <c r="A131" s="70">
        <v>116</v>
      </c>
      <c r="B131" s="87">
        <v>3</v>
      </c>
      <c r="C131" s="61" t="s">
        <v>166</v>
      </c>
      <c r="D131" s="63" t="s">
        <v>167</v>
      </c>
      <c r="E131" s="31">
        <v>18000</v>
      </c>
      <c r="F131" s="32" t="s">
        <v>26</v>
      </c>
      <c r="G131" s="33">
        <v>0</v>
      </c>
      <c r="H131" s="33">
        <v>0</v>
      </c>
      <c r="I131" s="33">
        <v>0</v>
      </c>
      <c r="J131" s="33">
        <v>0</v>
      </c>
      <c r="K131" s="33">
        <v>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</row>
    <row r="132" spans="1:37" s="20" customFormat="1" ht="58.5" customHeight="1">
      <c r="A132" s="15">
        <v>117</v>
      </c>
      <c r="B132" s="88">
        <v>4</v>
      </c>
      <c r="C132" s="62" t="s">
        <v>168</v>
      </c>
      <c r="D132" s="64" t="s">
        <v>169</v>
      </c>
      <c r="E132" s="34">
        <v>18000</v>
      </c>
      <c r="F132" s="35" t="s">
        <v>26</v>
      </c>
      <c r="G132" s="36">
        <v>0</v>
      </c>
      <c r="H132" s="36">
        <v>0</v>
      </c>
      <c r="I132" s="36" t="s">
        <v>71</v>
      </c>
      <c r="J132" s="36" t="s">
        <v>71</v>
      </c>
      <c r="K132" s="36" t="s">
        <v>71</v>
      </c>
      <c r="L132" s="36" t="s">
        <v>71</v>
      </c>
      <c r="M132" s="36" t="s">
        <v>71</v>
      </c>
      <c r="N132" s="36" t="s">
        <v>71</v>
      </c>
      <c r="O132" s="36" t="s">
        <v>71</v>
      </c>
      <c r="P132" s="36" t="s">
        <v>71</v>
      </c>
      <c r="Q132" s="36">
        <v>0</v>
      </c>
      <c r="R132" s="36" t="s">
        <v>71</v>
      </c>
      <c r="S132" s="36" t="s">
        <v>71</v>
      </c>
      <c r="T132" s="36" t="s">
        <v>71</v>
      </c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</row>
    <row r="133" spans="1:37" s="20" customFormat="1" ht="58.5" customHeight="1">
      <c r="A133" s="70">
        <v>118</v>
      </c>
      <c r="B133" s="87">
        <v>5</v>
      </c>
      <c r="C133" s="61" t="s">
        <v>170</v>
      </c>
      <c r="D133" s="63" t="s">
        <v>171</v>
      </c>
      <c r="E133" s="31">
        <v>2000</v>
      </c>
      <c r="F133" s="32" t="s">
        <v>26</v>
      </c>
      <c r="G133" s="33">
        <v>0</v>
      </c>
      <c r="H133" s="33">
        <v>0</v>
      </c>
      <c r="I133" s="33">
        <v>0</v>
      </c>
      <c r="J133" s="33">
        <v>0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</row>
    <row r="134" spans="1:37" s="20" customFormat="1" ht="58.5" customHeight="1">
      <c r="A134" s="15">
        <v>119</v>
      </c>
      <c r="B134" s="88">
        <v>6</v>
      </c>
      <c r="C134" s="62" t="s">
        <v>172</v>
      </c>
      <c r="D134" s="64" t="s">
        <v>173</v>
      </c>
      <c r="E134" s="34">
        <v>2000</v>
      </c>
      <c r="F134" s="35" t="s">
        <v>26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</row>
    <row r="135" spans="1:37" s="20" customFormat="1" ht="58.5" customHeight="1">
      <c r="A135" s="70">
        <v>120</v>
      </c>
      <c r="B135" s="87">
        <v>7</v>
      </c>
      <c r="C135" s="61" t="s">
        <v>174</v>
      </c>
      <c r="D135" s="63" t="s">
        <v>171</v>
      </c>
      <c r="E135" s="31">
        <v>2000</v>
      </c>
      <c r="F135" s="32" t="s">
        <v>26</v>
      </c>
      <c r="G135" s="33">
        <v>0</v>
      </c>
      <c r="H135" s="33">
        <v>0</v>
      </c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</row>
    <row r="136" spans="1:37" s="20" customFormat="1" ht="58.5" customHeight="1">
      <c r="A136" s="15">
        <v>121</v>
      </c>
      <c r="B136" s="88">
        <v>8</v>
      </c>
      <c r="C136" s="62" t="s">
        <v>175</v>
      </c>
      <c r="D136" s="64" t="s">
        <v>173</v>
      </c>
      <c r="E136" s="34">
        <v>7000</v>
      </c>
      <c r="F136" s="35" t="s">
        <v>26</v>
      </c>
      <c r="G136" s="36">
        <v>0</v>
      </c>
      <c r="H136" s="36">
        <v>0</v>
      </c>
      <c r="I136" s="36" t="s">
        <v>71</v>
      </c>
      <c r="J136" s="36" t="s">
        <v>71</v>
      </c>
      <c r="K136" s="36" t="s">
        <v>71</v>
      </c>
      <c r="L136" s="36" t="s">
        <v>71</v>
      </c>
      <c r="M136" s="36" t="s">
        <v>71</v>
      </c>
      <c r="N136" s="36" t="s">
        <v>71</v>
      </c>
      <c r="O136" s="36" t="s">
        <v>71</v>
      </c>
      <c r="P136" s="36" t="s">
        <v>71</v>
      </c>
      <c r="Q136" s="36">
        <v>0</v>
      </c>
      <c r="R136" s="36" t="s">
        <v>71</v>
      </c>
      <c r="S136" s="36" t="s">
        <v>71</v>
      </c>
      <c r="T136" s="36" t="s">
        <v>71</v>
      </c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</row>
    <row r="137" spans="1:37" s="20" customFormat="1" ht="58.5" customHeight="1">
      <c r="A137" s="70">
        <v>122</v>
      </c>
      <c r="B137" s="87">
        <v>9</v>
      </c>
      <c r="C137" s="61" t="s">
        <v>176</v>
      </c>
      <c r="D137" s="63" t="s">
        <v>177</v>
      </c>
      <c r="E137" s="31">
        <v>3500</v>
      </c>
      <c r="F137" s="32" t="s">
        <v>26</v>
      </c>
      <c r="G137" s="33">
        <v>0</v>
      </c>
      <c r="H137" s="33">
        <v>0</v>
      </c>
      <c r="I137" s="33">
        <v>0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0</v>
      </c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</row>
    <row r="138" spans="1:37" s="20" customFormat="1" ht="58.5" customHeight="1">
      <c r="A138" s="15">
        <v>123</v>
      </c>
      <c r="B138" s="88">
        <v>10</v>
      </c>
      <c r="C138" s="62" t="s">
        <v>178</v>
      </c>
      <c r="D138" s="64" t="s">
        <v>177</v>
      </c>
      <c r="E138" s="34">
        <v>10000</v>
      </c>
      <c r="F138" s="35" t="s">
        <v>26</v>
      </c>
      <c r="G138" s="36">
        <v>0</v>
      </c>
      <c r="H138" s="36">
        <v>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</row>
    <row r="139" spans="1:37" s="20" customFormat="1" ht="58.5" customHeight="1">
      <c r="A139" s="70">
        <v>124</v>
      </c>
      <c r="B139" s="87">
        <v>11</v>
      </c>
      <c r="C139" s="61" t="s">
        <v>180</v>
      </c>
      <c r="D139" s="63" t="s">
        <v>171</v>
      </c>
      <c r="E139" s="31">
        <v>8000</v>
      </c>
      <c r="F139" s="32" t="s">
        <v>26</v>
      </c>
      <c r="G139" s="33">
        <v>0</v>
      </c>
      <c r="H139" s="33">
        <v>0</v>
      </c>
      <c r="I139" s="33" t="s">
        <v>71</v>
      </c>
      <c r="J139" s="33" t="s">
        <v>71</v>
      </c>
      <c r="K139" s="33" t="s">
        <v>71</v>
      </c>
      <c r="L139" s="33" t="s">
        <v>71</v>
      </c>
      <c r="M139" s="33" t="s">
        <v>71</v>
      </c>
      <c r="N139" s="33" t="s">
        <v>71</v>
      </c>
      <c r="O139" s="33" t="s">
        <v>71</v>
      </c>
      <c r="P139" s="33" t="s">
        <v>71</v>
      </c>
      <c r="Q139" s="33">
        <v>0</v>
      </c>
      <c r="R139" s="33" t="s">
        <v>71</v>
      </c>
      <c r="S139" s="33" t="s">
        <v>71</v>
      </c>
      <c r="T139" s="33" t="s">
        <v>71</v>
      </c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</row>
    <row r="140" spans="1:37" s="20" customFormat="1" ht="58.5" customHeight="1">
      <c r="A140" s="15">
        <v>125</v>
      </c>
      <c r="B140" s="88">
        <v>12</v>
      </c>
      <c r="C140" s="62" t="s">
        <v>181</v>
      </c>
      <c r="D140" s="64" t="s">
        <v>182</v>
      </c>
      <c r="E140" s="34">
        <v>5000</v>
      </c>
      <c r="F140" s="35" t="s">
        <v>26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</row>
    <row r="141" spans="1:37" s="20" customFormat="1" ht="58.5" customHeight="1">
      <c r="A141" s="70">
        <v>126</v>
      </c>
      <c r="B141" s="87">
        <v>13</v>
      </c>
      <c r="C141" s="61" t="s">
        <v>183</v>
      </c>
      <c r="D141" s="63" t="s">
        <v>171</v>
      </c>
      <c r="E141" s="31">
        <v>9000</v>
      </c>
      <c r="F141" s="32" t="s">
        <v>26</v>
      </c>
      <c r="G141" s="33">
        <v>0</v>
      </c>
      <c r="H141" s="33">
        <v>0</v>
      </c>
      <c r="I141" s="33" t="s">
        <v>71</v>
      </c>
      <c r="J141" s="33" t="s">
        <v>71</v>
      </c>
      <c r="K141" s="33" t="s">
        <v>71</v>
      </c>
      <c r="L141" s="33" t="s">
        <v>71</v>
      </c>
      <c r="M141" s="33" t="s">
        <v>71</v>
      </c>
      <c r="N141" s="33" t="s">
        <v>71</v>
      </c>
      <c r="O141" s="33" t="s">
        <v>71</v>
      </c>
      <c r="P141" s="33" t="s">
        <v>71</v>
      </c>
      <c r="Q141" s="33">
        <v>0</v>
      </c>
      <c r="R141" s="33" t="s">
        <v>71</v>
      </c>
      <c r="S141" s="33" t="s">
        <v>71</v>
      </c>
      <c r="T141" s="33" t="s">
        <v>71</v>
      </c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</row>
    <row r="142" spans="1:37" s="20" customFormat="1" ht="58.5" customHeight="1">
      <c r="A142" s="15">
        <v>127</v>
      </c>
      <c r="B142" s="88">
        <v>14</v>
      </c>
      <c r="C142" s="62" t="s">
        <v>185</v>
      </c>
      <c r="D142" s="64" t="s">
        <v>171</v>
      </c>
      <c r="E142" s="34">
        <v>6000</v>
      </c>
      <c r="F142" s="35" t="s">
        <v>26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</row>
    <row r="143" spans="1:37" s="20" customFormat="1" ht="58.5" customHeight="1">
      <c r="A143" s="70">
        <v>128</v>
      </c>
      <c r="B143" s="87">
        <v>15</v>
      </c>
      <c r="C143" s="61" t="s">
        <v>187</v>
      </c>
      <c r="D143" s="63" t="s">
        <v>177</v>
      </c>
      <c r="E143" s="31">
        <v>6000</v>
      </c>
      <c r="F143" s="32" t="s">
        <v>26</v>
      </c>
      <c r="G143" s="33">
        <v>0</v>
      </c>
      <c r="H143" s="33">
        <v>0</v>
      </c>
      <c r="I143" s="33">
        <v>0</v>
      </c>
      <c r="J143" s="33">
        <v>0</v>
      </c>
      <c r="K143" s="33">
        <v>0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</row>
    <row r="144" spans="1:37" s="20" customFormat="1" ht="58.5" customHeight="1">
      <c r="A144" s="15">
        <v>129</v>
      </c>
      <c r="B144" s="88">
        <v>16</v>
      </c>
      <c r="C144" s="62" t="str">
        <f>PROPER("EDSON GUSTAVO ALDANA GIRÓN")</f>
        <v>Edson Gustavo Aldana Girón</v>
      </c>
      <c r="D144" s="64" t="s">
        <v>171</v>
      </c>
      <c r="E144" s="34">
        <f>7000+7000</f>
        <v>14000</v>
      </c>
      <c r="F144" s="35" t="s">
        <v>26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</row>
    <row r="145" spans="1:37" s="20" customFormat="1" ht="58.5" customHeight="1">
      <c r="A145" s="70">
        <v>130</v>
      </c>
      <c r="B145" s="87">
        <v>17</v>
      </c>
      <c r="C145" s="61" t="str">
        <f>PROPER("LEONEL GALÁN PANIAGUA")</f>
        <v>Leonel Galán Paniagua</v>
      </c>
      <c r="D145" s="63" t="s">
        <v>169</v>
      </c>
      <c r="E145" s="31">
        <v>0</v>
      </c>
      <c r="F145" s="32" t="s">
        <v>26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</row>
    <row r="146" spans="1:37" s="20" customFormat="1" ht="58.5" customHeight="1">
      <c r="A146" s="15">
        <v>131</v>
      </c>
      <c r="B146" s="88">
        <v>18</v>
      </c>
      <c r="C146" s="62" t="str">
        <f>PROPER("MILTON LENIN MELÉNDEZ URIZAR")</f>
        <v>Milton Lenin Meléndez Urizar</v>
      </c>
      <c r="D146" s="64" t="s">
        <v>177</v>
      </c>
      <c r="E146" s="34">
        <v>0</v>
      </c>
      <c r="F146" s="35" t="s">
        <v>26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</row>
    <row r="147" spans="1:37" s="20" customFormat="1" ht="58.5" customHeight="1">
      <c r="A147" s="70">
        <v>132</v>
      </c>
      <c r="B147" s="87">
        <v>19</v>
      </c>
      <c r="C147" s="61" t="str">
        <f>PROPER("ALISSON PAMELA CARBALLO")</f>
        <v>Alisson Pamela Carballo</v>
      </c>
      <c r="D147" s="63" t="s">
        <v>186</v>
      </c>
      <c r="E147" s="31">
        <v>0</v>
      </c>
      <c r="F147" s="32" t="s">
        <v>26</v>
      </c>
      <c r="G147" s="33">
        <v>0</v>
      </c>
      <c r="H147" s="33">
        <v>0</v>
      </c>
      <c r="I147" s="33">
        <v>0</v>
      </c>
      <c r="J147" s="33">
        <v>0</v>
      </c>
      <c r="K147" s="33">
        <v>0</v>
      </c>
      <c r="L147" s="33">
        <v>0</v>
      </c>
      <c r="M147" s="33">
        <v>0</v>
      </c>
      <c r="N147" s="33">
        <v>0</v>
      </c>
      <c r="O147" s="33">
        <v>0</v>
      </c>
      <c r="P147" s="33">
        <v>0</v>
      </c>
      <c r="Q147" s="33">
        <v>0</v>
      </c>
      <c r="R147" s="33">
        <v>0</v>
      </c>
      <c r="S147" s="33">
        <v>0</v>
      </c>
      <c r="T147" s="33">
        <v>0</v>
      </c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</row>
    <row r="148" spans="1:37" ht="45.75">
      <c r="A148" s="344" t="s">
        <v>189</v>
      </c>
      <c r="B148" s="344"/>
      <c r="C148" s="344"/>
      <c r="D148" s="344"/>
      <c r="E148" s="344"/>
      <c r="F148" s="344"/>
      <c r="G148" s="344"/>
      <c r="H148" s="344"/>
      <c r="I148" s="344"/>
      <c r="J148" s="344"/>
      <c r="K148" s="344"/>
      <c r="L148" s="344"/>
      <c r="M148" s="344"/>
      <c r="N148" s="344"/>
      <c r="O148" s="344"/>
      <c r="P148" s="344"/>
      <c r="Q148" s="344"/>
      <c r="R148" s="344"/>
      <c r="S148" s="344"/>
      <c r="T148" s="344"/>
      <c r="U148" s="78"/>
      <c r="V148" s="78"/>
      <c r="W148" s="78"/>
    </row>
    <row r="149" spans="1:37" s="20" customFormat="1" ht="69.75" customHeight="1">
      <c r="A149" s="71">
        <v>133</v>
      </c>
      <c r="B149" s="89">
        <v>1</v>
      </c>
      <c r="C149" s="65" t="s">
        <v>190</v>
      </c>
      <c r="D149" s="65" t="s">
        <v>264</v>
      </c>
      <c r="E149" s="37">
        <v>12000</v>
      </c>
      <c r="F149" s="38" t="s">
        <v>26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</row>
    <row r="150" spans="1:37" s="20" customFormat="1" ht="69.75" customHeight="1">
      <c r="A150" s="16">
        <v>134</v>
      </c>
      <c r="B150" s="90">
        <v>2</v>
      </c>
      <c r="C150" s="66" t="s">
        <v>191</v>
      </c>
      <c r="D150" s="66" t="s">
        <v>192</v>
      </c>
      <c r="E150" s="40">
        <v>8000</v>
      </c>
      <c r="F150" s="41" t="s">
        <v>26</v>
      </c>
      <c r="G150" s="42">
        <v>0</v>
      </c>
      <c r="H150" s="42">
        <v>0</v>
      </c>
      <c r="I150" s="42">
        <v>0</v>
      </c>
      <c r="J150" s="42">
        <v>0</v>
      </c>
      <c r="K150" s="42">
        <v>0</v>
      </c>
      <c r="L150" s="42">
        <v>0</v>
      </c>
      <c r="M150" s="42">
        <v>0</v>
      </c>
      <c r="N150" s="42">
        <v>0</v>
      </c>
      <c r="O150" s="42">
        <v>0</v>
      </c>
      <c r="P150" s="42">
        <v>0</v>
      </c>
      <c r="Q150" s="42">
        <v>0</v>
      </c>
      <c r="R150" s="42">
        <v>0</v>
      </c>
      <c r="S150" s="42">
        <v>0</v>
      </c>
      <c r="T150" s="42">
        <v>0</v>
      </c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</row>
    <row r="151" spans="1:37" s="20" customFormat="1" ht="69.75" customHeight="1">
      <c r="A151" s="71">
        <v>135</v>
      </c>
      <c r="B151" s="89">
        <v>3</v>
      </c>
      <c r="C151" s="65" t="s">
        <v>193</v>
      </c>
      <c r="D151" s="65" t="s">
        <v>194</v>
      </c>
      <c r="E151" s="37">
        <v>10000</v>
      </c>
      <c r="F151" s="38" t="s">
        <v>26</v>
      </c>
      <c r="G151" s="39">
        <v>0</v>
      </c>
      <c r="H151" s="39">
        <v>0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0</v>
      </c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</row>
    <row r="152" spans="1:37" s="20" customFormat="1" ht="69.75" customHeight="1">
      <c r="A152" s="16">
        <v>136</v>
      </c>
      <c r="B152" s="90">
        <v>4</v>
      </c>
      <c r="C152" s="66" t="s">
        <v>195</v>
      </c>
      <c r="D152" s="66" t="s">
        <v>196</v>
      </c>
      <c r="E152" s="40">
        <v>7150</v>
      </c>
      <c r="F152" s="41" t="s">
        <v>26</v>
      </c>
      <c r="G152" s="42">
        <v>0</v>
      </c>
      <c r="H152" s="42">
        <v>0</v>
      </c>
      <c r="I152" s="42">
        <v>0</v>
      </c>
      <c r="J152" s="42">
        <v>0</v>
      </c>
      <c r="K152" s="42">
        <v>0</v>
      </c>
      <c r="L152" s="42">
        <v>0</v>
      </c>
      <c r="M152" s="42">
        <v>0</v>
      </c>
      <c r="N152" s="42">
        <v>0</v>
      </c>
      <c r="O152" s="42">
        <v>0</v>
      </c>
      <c r="P152" s="42">
        <v>0</v>
      </c>
      <c r="Q152" s="42">
        <v>0</v>
      </c>
      <c r="R152" s="42">
        <v>0</v>
      </c>
      <c r="S152" s="42">
        <v>0</v>
      </c>
      <c r="T152" s="42">
        <v>0</v>
      </c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</row>
    <row r="153" spans="1:37" s="20" customFormat="1" ht="69.75" customHeight="1">
      <c r="A153" s="71">
        <v>137</v>
      </c>
      <c r="B153" s="89">
        <v>5</v>
      </c>
      <c r="C153" s="65" t="s">
        <v>197</v>
      </c>
      <c r="D153" s="65" t="s">
        <v>198</v>
      </c>
      <c r="E153" s="37">
        <v>7000</v>
      </c>
      <c r="F153" s="38" t="s">
        <v>26</v>
      </c>
      <c r="G153" s="39">
        <v>0</v>
      </c>
      <c r="H153" s="39">
        <v>0</v>
      </c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</row>
    <row r="154" spans="1:37" s="20" customFormat="1" ht="69.75" customHeight="1">
      <c r="A154" s="16">
        <v>138</v>
      </c>
      <c r="B154" s="90">
        <v>6</v>
      </c>
      <c r="C154" s="66" t="s">
        <v>199</v>
      </c>
      <c r="D154" s="66" t="s">
        <v>200</v>
      </c>
      <c r="E154" s="40">
        <v>8000</v>
      </c>
      <c r="F154" s="41" t="s">
        <v>26</v>
      </c>
      <c r="G154" s="42">
        <v>0</v>
      </c>
      <c r="H154" s="42">
        <v>0</v>
      </c>
      <c r="I154" s="42" t="s">
        <v>71</v>
      </c>
      <c r="J154" s="42" t="s">
        <v>71</v>
      </c>
      <c r="K154" s="42" t="s">
        <v>71</v>
      </c>
      <c r="L154" s="42" t="s">
        <v>71</v>
      </c>
      <c r="M154" s="42" t="s">
        <v>71</v>
      </c>
      <c r="N154" s="42" t="s">
        <v>71</v>
      </c>
      <c r="O154" s="42" t="s">
        <v>71</v>
      </c>
      <c r="P154" s="42" t="s">
        <v>71</v>
      </c>
      <c r="Q154" s="42">
        <v>0</v>
      </c>
      <c r="R154" s="42" t="s">
        <v>71</v>
      </c>
      <c r="S154" s="42" t="s">
        <v>71</v>
      </c>
      <c r="T154" s="42" t="s">
        <v>71</v>
      </c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</row>
    <row r="155" spans="1:37" s="20" customFormat="1" ht="69.75" customHeight="1">
      <c r="A155" s="71">
        <v>139</v>
      </c>
      <c r="B155" s="89">
        <v>7</v>
      </c>
      <c r="C155" s="65" t="s">
        <v>201</v>
      </c>
      <c r="D155" s="65" t="s">
        <v>192</v>
      </c>
      <c r="E155" s="37">
        <v>3500</v>
      </c>
      <c r="F155" s="38" t="s">
        <v>26</v>
      </c>
      <c r="G155" s="39">
        <v>0</v>
      </c>
      <c r="H155" s="39">
        <v>0</v>
      </c>
      <c r="I155" s="39">
        <v>0</v>
      </c>
      <c r="J155" s="39">
        <v>0</v>
      </c>
      <c r="K155" s="39">
        <v>0</v>
      </c>
      <c r="L155" s="39">
        <v>0</v>
      </c>
      <c r="M155" s="39"/>
      <c r="N155" s="39">
        <v>0</v>
      </c>
      <c r="O155" s="39">
        <v>0</v>
      </c>
      <c r="P155" s="39">
        <v>0</v>
      </c>
      <c r="Q155" s="39">
        <v>0</v>
      </c>
      <c r="R155" s="39">
        <v>0</v>
      </c>
      <c r="S155" s="39">
        <v>0</v>
      </c>
      <c r="T155" s="39">
        <v>0</v>
      </c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</row>
    <row r="156" spans="1:37" s="20" customFormat="1" ht="69.75" customHeight="1">
      <c r="A156" s="16">
        <v>140</v>
      </c>
      <c r="B156" s="90">
        <v>8</v>
      </c>
      <c r="C156" s="66" t="s">
        <v>202</v>
      </c>
      <c r="D156" s="66" t="s">
        <v>188</v>
      </c>
      <c r="E156" s="40">
        <v>7000</v>
      </c>
      <c r="F156" s="41" t="s">
        <v>26</v>
      </c>
      <c r="G156" s="42">
        <v>0</v>
      </c>
      <c r="H156" s="42">
        <v>0</v>
      </c>
      <c r="I156" s="42" t="s">
        <v>71</v>
      </c>
      <c r="J156" s="42" t="s">
        <v>71</v>
      </c>
      <c r="K156" s="42" t="s">
        <v>71</v>
      </c>
      <c r="L156" s="42" t="s">
        <v>71</v>
      </c>
      <c r="M156" s="42" t="s">
        <v>71</v>
      </c>
      <c r="N156" s="42" t="s">
        <v>71</v>
      </c>
      <c r="O156" s="42" t="s">
        <v>71</v>
      </c>
      <c r="P156" s="42" t="s">
        <v>71</v>
      </c>
      <c r="Q156" s="42">
        <v>0</v>
      </c>
      <c r="R156" s="42" t="s">
        <v>71</v>
      </c>
      <c r="S156" s="42" t="s">
        <v>71</v>
      </c>
      <c r="T156" s="42" t="s">
        <v>71</v>
      </c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</row>
    <row r="157" spans="1:37" s="20" customFormat="1" ht="69.75" customHeight="1">
      <c r="A157" s="71">
        <v>141</v>
      </c>
      <c r="B157" s="89">
        <v>9</v>
      </c>
      <c r="C157" s="65" t="s">
        <v>203</v>
      </c>
      <c r="D157" s="65" t="s">
        <v>204</v>
      </c>
      <c r="E157" s="37">
        <v>6700</v>
      </c>
      <c r="F157" s="38" t="s">
        <v>26</v>
      </c>
      <c r="G157" s="39">
        <v>0</v>
      </c>
      <c r="H157" s="39">
        <v>0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0</v>
      </c>
      <c r="P157" s="39">
        <v>0</v>
      </c>
      <c r="Q157" s="39">
        <v>0</v>
      </c>
      <c r="R157" s="39">
        <v>0</v>
      </c>
      <c r="S157" s="39">
        <v>0</v>
      </c>
      <c r="T157" s="39">
        <v>0</v>
      </c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</row>
    <row r="158" spans="1:37" s="20" customFormat="1" ht="69.75" customHeight="1">
      <c r="A158" s="16">
        <v>142</v>
      </c>
      <c r="B158" s="90">
        <v>10</v>
      </c>
      <c r="C158" s="66" t="s">
        <v>205</v>
      </c>
      <c r="D158" s="66" t="s">
        <v>198</v>
      </c>
      <c r="E158" s="40">
        <v>9000</v>
      </c>
      <c r="F158" s="41" t="s">
        <v>26</v>
      </c>
      <c r="G158" s="42">
        <v>0</v>
      </c>
      <c r="H158" s="42">
        <v>0</v>
      </c>
      <c r="I158" s="42">
        <v>0</v>
      </c>
      <c r="J158" s="42">
        <v>0</v>
      </c>
      <c r="K158" s="42">
        <v>0</v>
      </c>
      <c r="L158" s="42">
        <v>0</v>
      </c>
      <c r="M158" s="42">
        <v>0</v>
      </c>
      <c r="N158" s="42">
        <v>0</v>
      </c>
      <c r="O158" s="42">
        <v>0</v>
      </c>
      <c r="P158" s="42">
        <v>0</v>
      </c>
      <c r="Q158" s="42">
        <v>0</v>
      </c>
      <c r="R158" s="42">
        <v>0</v>
      </c>
      <c r="S158" s="42">
        <v>0</v>
      </c>
      <c r="T158" s="42">
        <v>0</v>
      </c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</row>
    <row r="159" spans="1:37" s="20" customFormat="1" ht="69.75" customHeight="1">
      <c r="A159" s="71">
        <v>143</v>
      </c>
      <c r="B159" s="89">
        <v>11</v>
      </c>
      <c r="C159" s="65" t="s">
        <v>206</v>
      </c>
      <c r="D159" s="65" t="s">
        <v>207</v>
      </c>
      <c r="E159" s="37">
        <v>12000</v>
      </c>
      <c r="F159" s="38" t="s">
        <v>26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39">
        <v>0</v>
      </c>
      <c r="Q159" s="39">
        <v>0</v>
      </c>
      <c r="R159" s="39">
        <v>0</v>
      </c>
      <c r="S159" s="39">
        <v>0</v>
      </c>
      <c r="T159" s="39">
        <v>0</v>
      </c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</row>
    <row r="160" spans="1:37" s="20" customFormat="1" ht="69.75" customHeight="1">
      <c r="A160" s="16">
        <v>144</v>
      </c>
      <c r="B160" s="90">
        <v>12</v>
      </c>
      <c r="C160" s="66" t="s">
        <v>208</v>
      </c>
      <c r="D160" s="66" t="s">
        <v>177</v>
      </c>
      <c r="E160" s="40">
        <v>6000</v>
      </c>
      <c r="F160" s="41" t="s">
        <v>26</v>
      </c>
      <c r="G160" s="42">
        <v>0</v>
      </c>
      <c r="H160" s="42">
        <v>0</v>
      </c>
      <c r="I160" s="42">
        <v>0</v>
      </c>
      <c r="J160" s="42">
        <v>0</v>
      </c>
      <c r="K160" s="42">
        <v>0</v>
      </c>
      <c r="L160" s="42">
        <v>0</v>
      </c>
      <c r="M160" s="42">
        <v>0</v>
      </c>
      <c r="N160" s="42">
        <v>0</v>
      </c>
      <c r="O160" s="42">
        <v>0</v>
      </c>
      <c r="P160" s="42">
        <v>0</v>
      </c>
      <c r="Q160" s="42">
        <v>0</v>
      </c>
      <c r="R160" s="42">
        <v>0</v>
      </c>
      <c r="S160" s="42">
        <v>0</v>
      </c>
      <c r="T160" s="42">
        <v>0</v>
      </c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</row>
    <row r="161" spans="1:37" s="20" customFormat="1" ht="69.75" customHeight="1">
      <c r="A161" s="71">
        <v>145</v>
      </c>
      <c r="B161" s="89">
        <v>13</v>
      </c>
      <c r="C161" s="65" t="s">
        <v>209</v>
      </c>
      <c r="D161" s="65" t="s">
        <v>196</v>
      </c>
      <c r="E161" s="37">
        <v>7500</v>
      </c>
      <c r="F161" s="38" t="s">
        <v>26</v>
      </c>
      <c r="G161" s="39">
        <v>0</v>
      </c>
      <c r="H161" s="39">
        <v>0</v>
      </c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0</v>
      </c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</row>
    <row r="162" spans="1:37" s="20" customFormat="1" ht="69.75" customHeight="1">
      <c r="A162" s="16">
        <v>146</v>
      </c>
      <c r="B162" s="90">
        <v>14</v>
      </c>
      <c r="C162" s="66" t="s">
        <v>210</v>
      </c>
      <c r="D162" s="66" t="s">
        <v>207</v>
      </c>
      <c r="E162" s="40">
        <v>5500</v>
      </c>
      <c r="F162" s="41" t="s">
        <v>26</v>
      </c>
      <c r="G162" s="42">
        <v>0</v>
      </c>
      <c r="H162" s="42">
        <v>0</v>
      </c>
      <c r="I162" s="42">
        <v>0</v>
      </c>
      <c r="J162" s="42">
        <v>0</v>
      </c>
      <c r="K162" s="42">
        <v>0</v>
      </c>
      <c r="L162" s="42">
        <v>0</v>
      </c>
      <c r="M162" s="42">
        <v>0</v>
      </c>
      <c r="N162" s="42">
        <v>0</v>
      </c>
      <c r="O162" s="42">
        <v>0</v>
      </c>
      <c r="P162" s="42">
        <v>0</v>
      </c>
      <c r="Q162" s="42">
        <v>0</v>
      </c>
      <c r="R162" s="42">
        <v>0</v>
      </c>
      <c r="S162" s="42">
        <v>0</v>
      </c>
      <c r="T162" s="42">
        <v>0</v>
      </c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</row>
    <row r="163" spans="1:37" s="20" customFormat="1" ht="69.75" customHeight="1">
      <c r="A163" s="71">
        <v>147</v>
      </c>
      <c r="B163" s="89">
        <v>15</v>
      </c>
      <c r="C163" s="65" t="s">
        <v>211</v>
      </c>
      <c r="D163" s="65" t="s">
        <v>192</v>
      </c>
      <c r="E163" s="37">
        <v>7000</v>
      </c>
      <c r="F163" s="38" t="s">
        <v>26</v>
      </c>
      <c r="G163" s="39">
        <v>0</v>
      </c>
      <c r="H163" s="39">
        <v>0</v>
      </c>
      <c r="I163" s="39">
        <v>0</v>
      </c>
      <c r="J163" s="39">
        <v>0</v>
      </c>
      <c r="K163" s="39">
        <v>0</v>
      </c>
      <c r="L163" s="39">
        <v>0</v>
      </c>
      <c r="M163" s="39">
        <v>0</v>
      </c>
      <c r="N163" s="39">
        <v>0</v>
      </c>
      <c r="O163" s="39">
        <v>0</v>
      </c>
      <c r="P163" s="39">
        <v>0</v>
      </c>
      <c r="Q163" s="39">
        <v>0</v>
      </c>
      <c r="R163" s="39">
        <v>0</v>
      </c>
      <c r="S163" s="39">
        <v>0</v>
      </c>
      <c r="T163" s="39">
        <v>0</v>
      </c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</row>
    <row r="164" spans="1:37" s="20" customFormat="1" ht="69.75" customHeight="1">
      <c r="A164" s="16">
        <v>148</v>
      </c>
      <c r="B164" s="90">
        <v>16</v>
      </c>
      <c r="C164" s="66" t="s">
        <v>212</v>
      </c>
      <c r="D164" s="66" t="s">
        <v>192</v>
      </c>
      <c r="E164" s="40">
        <v>9000</v>
      </c>
      <c r="F164" s="41" t="s">
        <v>26</v>
      </c>
      <c r="G164" s="42">
        <v>0</v>
      </c>
      <c r="H164" s="42">
        <v>0</v>
      </c>
      <c r="I164" s="42">
        <v>0</v>
      </c>
      <c r="J164" s="42">
        <v>0</v>
      </c>
      <c r="K164" s="42">
        <v>0</v>
      </c>
      <c r="L164" s="42">
        <v>0</v>
      </c>
      <c r="M164" s="42">
        <v>0</v>
      </c>
      <c r="N164" s="42">
        <v>0</v>
      </c>
      <c r="O164" s="42">
        <v>0</v>
      </c>
      <c r="P164" s="42">
        <v>0</v>
      </c>
      <c r="Q164" s="42">
        <v>0</v>
      </c>
      <c r="R164" s="42">
        <v>0</v>
      </c>
      <c r="S164" s="42">
        <v>0</v>
      </c>
      <c r="T164" s="42">
        <v>0</v>
      </c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</row>
    <row r="165" spans="1:37" s="20" customFormat="1" ht="69.75" customHeight="1">
      <c r="A165" s="71">
        <v>149</v>
      </c>
      <c r="B165" s="89">
        <v>17</v>
      </c>
      <c r="C165" s="65" t="s">
        <v>213</v>
      </c>
      <c r="D165" s="65" t="s">
        <v>214</v>
      </c>
      <c r="E165" s="37">
        <v>5000</v>
      </c>
      <c r="F165" s="38" t="s">
        <v>26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</row>
    <row r="166" spans="1:37" s="20" customFormat="1" ht="69.75" customHeight="1">
      <c r="A166" s="16">
        <v>150</v>
      </c>
      <c r="B166" s="90">
        <v>18</v>
      </c>
      <c r="C166" s="66" t="s">
        <v>215</v>
      </c>
      <c r="D166" s="66" t="s">
        <v>216</v>
      </c>
      <c r="E166" s="40">
        <v>12000</v>
      </c>
      <c r="F166" s="41" t="s">
        <v>26</v>
      </c>
      <c r="G166" s="42">
        <v>0</v>
      </c>
      <c r="H166" s="42">
        <v>0</v>
      </c>
      <c r="I166" s="42">
        <v>0</v>
      </c>
      <c r="J166" s="42">
        <v>0</v>
      </c>
      <c r="K166" s="42">
        <v>0</v>
      </c>
      <c r="L166" s="42">
        <v>0</v>
      </c>
      <c r="M166" s="42">
        <v>0</v>
      </c>
      <c r="N166" s="42">
        <v>0</v>
      </c>
      <c r="O166" s="42">
        <v>0</v>
      </c>
      <c r="P166" s="42">
        <v>0</v>
      </c>
      <c r="Q166" s="42">
        <v>0</v>
      </c>
      <c r="R166" s="42">
        <v>0</v>
      </c>
      <c r="S166" s="42">
        <v>0</v>
      </c>
      <c r="T166" s="42">
        <v>0</v>
      </c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</row>
    <row r="167" spans="1:37" s="20" customFormat="1" ht="69.75" customHeight="1">
      <c r="A167" s="71">
        <v>151</v>
      </c>
      <c r="B167" s="89">
        <v>19</v>
      </c>
      <c r="C167" s="65" t="s">
        <v>217</v>
      </c>
      <c r="D167" s="65" t="s">
        <v>196</v>
      </c>
      <c r="E167" s="37">
        <v>4500</v>
      </c>
      <c r="F167" s="38" t="s">
        <v>26</v>
      </c>
      <c r="G167" s="39">
        <v>0</v>
      </c>
      <c r="H167" s="39">
        <v>0</v>
      </c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Q167" s="39">
        <v>0</v>
      </c>
      <c r="R167" s="39">
        <v>0</v>
      </c>
      <c r="S167" s="39">
        <v>0</v>
      </c>
      <c r="T167" s="39">
        <v>0</v>
      </c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</row>
    <row r="168" spans="1:37" s="20" customFormat="1" ht="69.75" customHeight="1">
      <c r="A168" s="16">
        <v>152</v>
      </c>
      <c r="B168" s="90">
        <v>20</v>
      </c>
      <c r="C168" s="66" t="s">
        <v>218</v>
      </c>
      <c r="D168" s="66" t="s">
        <v>186</v>
      </c>
      <c r="E168" s="40">
        <v>15000</v>
      </c>
      <c r="F168" s="41" t="s">
        <v>26</v>
      </c>
      <c r="G168" s="42">
        <v>0</v>
      </c>
      <c r="H168" s="42">
        <v>0</v>
      </c>
      <c r="I168" s="42">
        <v>0</v>
      </c>
      <c r="J168" s="42">
        <v>0</v>
      </c>
      <c r="K168" s="42">
        <v>0</v>
      </c>
      <c r="L168" s="42">
        <v>0</v>
      </c>
      <c r="M168" s="42">
        <v>0</v>
      </c>
      <c r="N168" s="42">
        <v>0</v>
      </c>
      <c r="O168" s="42">
        <v>0</v>
      </c>
      <c r="P168" s="42">
        <v>0</v>
      </c>
      <c r="Q168" s="42">
        <v>0</v>
      </c>
      <c r="R168" s="42">
        <v>0</v>
      </c>
      <c r="S168" s="42">
        <v>0</v>
      </c>
      <c r="T168" s="42">
        <v>0</v>
      </c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</row>
    <row r="169" spans="1:37" s="20" customFormat="1" ht="69.75" customHeight="1">
      <c r="A169" s="71">
        <v>153</v>
      </c>
      <c r="B169" s="89">
        <v>21</v>
      </c>
      <c r="C169" s="65" t="s">
        <v>219</v>
      </c>
      <c r="D169" s="65" t="s">
        <v>192</v>
      </c>
      <c r="E169" s="37">
        <v>5000</v>
      </c>
      <c r="F169" s="38" t="s">
        <v>26</v>
      </c>
      <c r="G169" s="39">
        <v>0</v>
      </c>
      <c r="H169" s="39">
        <v>0</v>
      </c>
      <c r="I169" s="39">
        <v>0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</row>
    <row r="170" spans="1:37" s="20" customFormat="1" ht="69.75" customHeight="1">
      <c r="A170" s="16">
        <v>154</v>
      </c>
      <c r="B170" s="90">
        <v>22</v>
      </c>
      <c r="C170" s="66" t="s">
        <v>220</v>
      </c>
      <c r="D170" s="66" t="s">
        <v>221</v>
      </c>
      <c r="E170" s="40">
        <v>10000</v>
      </c>
      <c r="F170" s="41" t="s">
        <v>26</v>
      </c>
      <c r="G170" s="42">
        <v>0</v>
      </c>
      <c r="H170" s="42">
        <v>0</v>
      </c>
      <c r="I170" s="42">
        <v>0</v>
      </c>
      <c r="J170" s="42">
        <v>0</v>
      </c>
      <c r="K170" s="42">
        <v>0</v>
      </c>
      <c r="L170" s="42">
        <v>0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2">
        <v>0</v>
      </c>
      <c r="S170" s="42">
        <v>0</v>
      </c>
      <c r="T170" s="42">
        <v>0</v>
      </c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</row>
    <row r="171" spans="1:37" s="20" customFormat="1" ht="69.75" customHeight="1">
      <c r="A171" s="71">
        <v>155</v>
      </c>
      <c r="B171" s="89">
        <v>23</v>
      </c>
      <c r="C171" s="65" t="s">
        <v>222</v>
      </c>
      <c r="D171" s="65" t="s">
        <v>192</v>
      </c>
      <c r="E171" s="37">
        <v>5500</v>
      </c>
      <c r="F171" s="38" t="s">
        <v>26</v>
      </c>
      <c r="G171" s="39">
        <v>0</v>
      </c>
      <c r="H171" s="39">
        <v>0</v>
      </c>
      <c r="I171" s="39">
        <v>0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</row>
    <row r="172" spans="1:37" s="20" customFormat="1" ht="69.75" customHeight="1">
      <c r="A172" s="16">
        <v>156</v>
      </c>
      <c r="B172" s="90">
        <v>24</v>
      </c>
      <c r="C172" s="66" t="s">
        <v>223</v>
      </c>
      <c r="D172" s="66" t="s">
        <v>177</v>
      </c>
      <c r="E172" s="40">
        <v>9500</v>
      </c>
      <c r="F172" s="41" t="s">
        <v>26</v>
      </c>
      <c r="G172" s="42">
        <v>0</v>
      </c>
      <c r="H172" s="42">
        <v>0</v>
      </c>
      <c r="I172" s="42">
        <v>0</v>
      </c>
      <c r="J172" s="42">
        <v>0</v>
      </c>
      <c r="K172" s="42">
        <v>0</v>
      </c>
      <c r="L172" s="42">
        <v>0</v>
      </c>
      <c r="M172" s="42">
        <v>0</v>
      </c>
      <c r="N172" s="42">
        <v>0</v>
      </c>
      <c r="O172" s="42">
        <v>0</v>
      </c>
      <c r="P172" s="42">
        <v>0</v>
      </c>
      <c r="Q172" s="42">
        <v>0</v>
      </c>
      <c r="R172" s="42">
        <v>0</v>
      </c>
      <c r="S172" s="42">
        <v>0</v>
      </c>
      <c r="T172" s="42">
        <v>0</v>
      </c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</row>
    <row r="173" spans="1:37" s="20" customFormat="1" ht="69.75" customHeight="1">
      <c r="A173" s="71">
        <v>157</v>
      </c>
      <c r="B173" s="89">
        <v>25</v>
      </c>
      <c r="C173" s="65" t="s">
        <v>224</v>
      </c>
      <c r="D173" s="65" t="s">
        <v>207</v>
      </c>
      <c r="E173" s="37">
        <v>8000</v>
      </c>
      <c r="F173" s="38" t="s">
        <v>26</v>
      </c>
      <c r="G173" s="39">
        <v>0</v>
      </c>
      <c r="H173" s="39">
        <v>0</v>
      </c>
      <c r="I173" s="39">
        <v>0</v>
      </c>
      <c r="J173" s="39">
        <v>0</v>
      </c>
      <c r="K173" s="39">
        <v>0</v>
      </c>
      <c r="L173" s="39">
        <v>0</v>
      </c>
      <c r="M173" s="39">
        <v>0</v>
      </c>
      <c r="N173" s="39">
        <v>0</v>
      </c>
      <c r="O173" s="39">
        <v>0</v>
      </c>
      <c r="P173" s="39">
        <v>0</v>
      </c>
      <c r="Q173" s="39">
        <v>0</v>
      </c>
      <c r="R173" s="39">
        <v>0</v>
      </c>
      <c r="S173" s="39">
        <v>0</v>
      </c>
      <c r="T173" s="39">
        <v>0</v>
      </c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</row>
    <row r="174" spans="1:37" s="20" customFormat="1" ht="69.75" customHeight="1">
      <c r="A174" s="16">
        <v>158</v>
      </c>
      <c r="B174" s="90">
        <v>26</v>
      </c>
      <c r="C174" s="66" t="s">
        <v>225</v>
      </c>
      <c r="D174" s="66" t="s">
        <v>182</v>
      </c>
      <c r="E174" s="40">
        <v>8000</v>
      </c>
      <c r="F174" s="41" t="s">
        <v>26</v>
      </c>
      <c r="G174" s="42">
        <v>0</v>
      </c>
      <c r="H174" s="42">
        <v>0</v>
      </c>
      <c r="I174" s="42">
        <v>0</v>
      </c>
      <c r="J174" s="42">
        <v>0</v>
      </c>
      <c r="K174" s="42">
        <v>0</v>
      </c>
      <c r="L174" s="42">
        <v>0</v>
      </c>
      <c r="M174" s="42">
        <v>0</v>
      </c>
      <c r="N174" s="42">
        <v>0</v>
      </c>
      <c r="O174" s="42">
        <v>0</v>
      </c>
      <c r="P174" s="42">
        <v>0</v>
      </c>
      <c r="Q174" s="42">
        <v>0</v>
      </c>
      <c r="R174" s="42">
        <v>0</v>
      </c>
      <c r="S174" s="42">
        <v>0</v>
      </c>
      <c r="T174" s="42">
        <v>0</v>
      </c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</row>
    <row r="175" spans="1:37" s="20" customFormat="1" ht="69.75" customHeight="1">
      <c r="A175" s="71">
        <v>159</v>
      </c>
      <c r="B175" s="89">
        <v>27</v>
      </c>
      <c r="C175" s="65" t="s">
        <v>226</v>
      </c>
      <c r="D175" s="65" t="s">
        <v>227</v>
      </c>
      <c r="E175" s="37">
        <v>9000</v>
      </c>
      <c r="F175" s="38" t="s">
        <v>26</v>
      </c>
      <c r="G175" s="39">
        <v>0</v>
      </c>
      <c r="H175" s="39">
        <v>0</v>
      </c>
      <c r="I175" s="39">
        <v>0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</row>
    <row r="176" spans="1:37" s="20" customFormat="1" ht="69.75" customHeight="1">
      <c r="A176" s="16">
        <v>160</v>
      </c>
      <c r="B176" s="90">
        <v>28</v>
      </c>
      <c r="C176" s="66" t="s">
        <v>228</v>
      </c>
      <c r="D176" s="66" t="s">
        <v>182</v>
      </c>
      <c r="E176" s="40">
        <v>7000</v>
      </c>
      <c r="F176" s="41" t="s">
        <v>26</v>
      </c>
      <c r="G176" s="42">
        <v>0</v>
      </c>
      <c r="H176" s="42">
        <v>0</v>
      </c>
      <c r="I176" s="42">
        <v>0</v>
      </c>
      <c r="J176" s="42">
        <v>0</v>
      </c>
      <c r="K176" s="42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42">
        <v>0</v>
      </c>
      <c r="R176" s="42">
        <v>0</v>
      </c>
      <c r="S176" s="42">
        <v>0</v>
      </c>
      <c r="T176" s="42">
        <v>0</v>
      </c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</row>
    <row r="177" spans="1:37" s="20" customFormat="1" ht="69.75" customHeight="1">
      <c r="A177" s="71">
        <v>161</v>
      </c>
      <c r="B177" s="89">
        <v>29</v>
      </c>
      <c r="C177" s="65" t="s">
        <v>229</v>
      </c>
      <c r="D177" s="65" t="s">
        <v>177</v>
      </c>
      <c r="E177" s="37">
        <v>8000</v>
      </c>
      <c r="F177" s="38" t="s">
        <v>26</v>
      </c>
      <c r="G177" s="39">
        <v>0</v>
      </c>
      <c r="H177" s="39">
        <v>0</v>
      </c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0</v>
      </c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</row>
    <row r="178" spans="1:37" s="20" customFormat="1" ht="69.75" customHeight="1">
      <c r="A178" s="16">
        <v>162</v>
      </c>
      <c r="B178" s="90">
        <v>30</v>
      </c>
      <c r="C178" s="66" t="s">
        <v>230</v>
      </c>
      <c r="D178" s="66" t="s">
        <v>231</v>
      </c>
      <c r="E178" s="40">
        <v>13000</v>
      </c>
      <c r="F178" s="41" t="s">
        <v>26</v>
      </c>
      <c r="G178" s="42">
        <v>0</v>
      </c>
      <c r="H178" s="42">
        <v>0</v>
      </c>
      <c r="I178" s="42">
        <v>0</v>
      </c>
      <c r="J178" s="42">
        <v>0</v>
      </c>
      <c r="K178" s="42">
        <v>0</v>
      </c>
      <c r="L178" s="42">
        <v>0</v>
      </c>
      <c r="M178" s="42">
        <v>0</v>
      </c>
      <c r="N178" s="42">
        <v>0</v>
      </c>
      <c r="O178" s="42">
        <v>0</v>
      </c>
      <c r="P178" s="42">
        <v>0</v>
      </c>
      <c r="Q178" s="42">
        <v>0</v>
      </c>
      <c r="R178" s="42">
        <v>0</v>
      </c>
      <c r="S178" s="42">
        <v>0</v>
      </c>
      <c r="T178" s="42">
        <v>0</v>
      </c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</row>
    <row r="179" spans="1:37" s="20" customFormat="1" ht="69.75" customHeight="1">
      <c r="A179" s="71">
        <v>163</v>
      </c>
      <c r="B179" s="89">
        <v>31</v>
      </c>
      <c r="C179" s="65" t="s">
        <v>232</v>
      </c>
      <c r="D179" s="65" t="s">
        <v>179</v>
      </c>
      <c r="E179" s="37">
        <v>7000</v>
      </c>
      <c r="F179" s="38" t="s">
        <v>26</v>
      </c>
      <c r="G179" s="39">
        <v>0</v>
      </c>
      <c r="H179" s="39">
        <v>0</v>
      </c>
      <c r="I179" s="39">
        <v>0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</row>
    <row r="180" spans="1:37" s="20" customFormat="1" ht="69.75" customHeight="1">
      <c r="A180" s="16">
        <v>164</v>
      </c>
      <c r="B180" s="90">
        <v>32</v>
      </c>
      <c r="C180" s="66" t="s">
        <v>233</v>
      </c>
      <c r="D180" s="66" t="s">
        <v>186</v>
      </c>
      <c r="E180" s="40">
        <v>12500</v>
      </c>
      <c r="F180" s="41" t="s">
        <v>26</v>
      </c>
      <c r="G180" s="42">
        <v>0</v>
      </c>
      <c r="H180" s="42">
        <v>0</v>
      </c>
      <c r="I180" s="42">
        <v>0</v>
      </c>
      <c r="J180" s="42">
        <v>0</v>
      </c>
      <c r="K180" s="42">
        <v>0</v>
      </c>
      <c r="L180" s="42">
        <v>0</v>
      </c>
      <c r="M180" s="42">
        <v>0</v>
      </c>
      <c r="N180" s="42">
        <v>0</v>
      </c>
      <c r="O180" s="42">
        <v>0</v>
      </c>
      <c r="P180" s="42">
        <v>0</v>
      </c>
      <c r="Q180" s="42">
        <v>0</v>
      </c>
      <c r="R180" s="42">
        <v>0</v>
      </c>
      <c r="S180" s="42">
        <v>0</v>
      </c>
      <c r="T180" s="42">
        <v>0</v>
      </c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</row>
    <row r="181" spans="1:37" s="20" customFormat="1" ht="69.75" customHeight="1">
      <c r="A181" s="71">
        <v>165</v>
      </c>
      <c r="B181" s="89">
        <v>33</v>
      </c>
      <c r="C181" s="65" t="s">
        <v>234</v>
      </c>
      <c r="D181" s="65" t="s">
        <v>171</v>
      </c>
      <c r="E181" s="37">
        <v>8000</v>
      </c>
      <c r="F181" s="38" t="s">
        <v>26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39">
        <v>0</v>
      </c>
      <c r="Q181" s="39">
        <v>0</v>
      </c>
      <c r="R181" s="39">
        <v>0</v>
      </c>
      <c r="S181" s="39">
        <v>0</v>
      </c>
      <c r="T181" s="39">
        <v>0</v>
      </c>
      <c r="U181" s="78"/>
      <c r="V181" s="78"/>
      <c r="W181" s="78"/>
      <c r="X181" s="78"/>
      <c r="Y181" s="78"/>
      <c r="Z181" s="78"/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</row>
    <row r="182" spans="1:37" s="20" customFormat="1" ht="69.75" customHeight="1">
      <c r="A182" s="16">
        <v>166</v>
      </c>
      <c r="B182" s="90">
        <v>34</v>
      </c>
      <c r="C182" s="66" t="s">
        <v>235</v>
      </c>
      <c r="D182" s="66" t="s">
        <v>236</v>
      </c>
      <c r="E182" s="40">
        <v>11000</v>
      </c>
      <c r="F182" s="41" t="s">
        <v>26</v>
      </c>
      <c r="G182" s="42">
        <v>0</v>
      </c>
      <c r="H182" s="42">
        <v>0</v>
      </c>
      <c r="I182" s="42">
        <v>0</v>
      </c>
      <c r="J182" s="42">
        <v>0</v>
      </c>
      <c r="K182" s="42">
        <v>0</v>
      </c>
      <c r="L182" s="42">
        <v>0</v>
      </c>
      <c r="M182" s="42">
        <v>0</v>
      </c>
      <c r="N182" s="42">
        <v>0</v>
      </c>
      <c r="O182" s="42">
        <v>0</v>
      </c>
      <c r="P182" s="42">
        <v>0</v>
      </c>
      <c r="Q182" s="42">
        <v>0</v>
      </c>
      <c r="R182" s="42">
        <v>0</v>
      </c>
      <c r="S182" s="42">
        <v>0</v>
      </c>
      <c r="T182" s="42">
        <v>0</v>
      </c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</row>
    <row r="183" spans="1:37" s="20" customFormat="1" ht="69.75" customHeight="1">
      <c r="A183" s="71">
        <v>167</v>
      </c>
      <c r="B183" s="89">
        <v>35</v>
      </c>
      <c r="C183" s="65" t="s">
        <v>237</v>
      </c>
      <c r="D183" s="65" t="s">
        <v>238</v>
      </c>
      <c r="E183" s="37">
        <v>10000</v>
      </c>
      <c r="F183" s="38" t="s">
        <v>26</v>
      </c>
      <c r="G183" s="39">
        <v>0</v>
      </c>
      <c r="H183" s="39">
        <v>0</v>
      </c>
      <c r="I183" s="39">
        <v>0</v>
      </c>
      <c r="J183" s="39">
        <v>0</v>
      </c>
      <c r="K183" s="39" t="s">
        <v>239</v>
      </c>
      <c r="L183" s="39">
        <v>0</v>
      </c>
      <c r="M183" s="39">
        <v>0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</row>
    <row r="184" spans="1:37" s="20" customFormat="1" ht="69.75" customHeight="1">
      <c r="A184" s="16">
        <v>168</v>
      </c>
      <c r="B184" s="90">
        <v>36</v>
      </c>
      <c r="C184" s="66" t="s">
        <v>240</v>
      </c>
      <c r="D184" s="66" t="s">
        <v>179</v>
      </c>
      <c r="E184" s="40">
        <v>10000</v>
      </c>
      <c r="F184" s="41" t="s">
        <v>26</v>
      </c>
      <c r="G184" s="42" t="s">
        <v>71</v>
      </c>
      <c r="H184" s="42" t="s">
        <v>241</v>
      </c>
      <c r="I184" s="42" t="s">
        <v>71</v>
      </c>
      <c r="J184" s="42" t="s">
        <v>71</v>
      </c>
      <c r="K184" s="42" t="s">
        <v>71</v>
      </c>
      <c r="L184" s="42" t="s">
        <v>71</v>
      </c>
      <c r="M184" s="42">
        <v>0</v>
      </c>
      <c r="N184" s="42" t="s">
        <v>71</v>
      </c>
      <c r="O184" s="42" t="s">
        <v>71</v>
      </c>
      <c r="P184" s="42" t="s">
        <v>71</v>
      </c>
      <c r="Q184" s="42" t="s">
        <v>71</v>
      </c>
      <c r="R184" s="42" t="s">
        <v>71</v>
      </c>
      <c r="S184" s="42" t="s">
        <v>71</v>
      </c>
      <c r="T184" s="42">
        <v>0</v>
      </c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</row>
    <row r="185" spans="1:37" s="20" customFormat="1" ht="69.75" customHeight="1">
      <c r="A185" s="71">
        <v>169</v>
      </c>
      <c r="B185" s="89">
        <v>37</v>
      </c>
      <c r="C185" s="65" t="s">
        <v>242</v>
      </c>
      <c r="D185" s="65" t="s">
        <v>184</v>
      </c>
      <c r="E185" s="37">
        <v>12000</v>
      </c>
      <c r="F185" s="38" t="s">
        <v>26</v>
      </c>
      <c r="G185" s="39">
        <v>0</v>
      </c>
      <c r="H185" s="39">
        <v>0</v>
      </c>
      <c r="I185" s="39">
        <v>0</v>
      </c>
      <c r="J185" s="39">
        <v>0</v>
      </c>
      <c r="K185" s="39">
        <v>0</v>
      </c>
      <c r="L185" s="39">
        <v>0</v>
      </c>
      <c r="M185" s="39">
        <v>0</v>
      </c>
      <c r="N185" s="39">
        <v>0</v>
      </c>
      <c r="O185" s="39">
        <v>0</v>
      </c>
      <c r="P185" s="39">
        <v>0</v>
      </c>
      <c r="Q185" s="39">
        <v>0</v>
      </c>
      <c r="R185" s="39">
        <v>0</v>
      </c>
      <c r="S185" s="39">
        <v>0</v>
      </c>
      <c r="T185" s="39">
        <v>0</v>
      </c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</row>
    <row r="186" spans="1:37" s="20" customFormat="1" ht="69.75" customHeight="1">
      <c r="A186" s="16">
        <v>170</v>
      </c>
      <c r="B186" s="90">
        <v>38</v>
      </c>
      <c r="C186" s="66" t="s">
        <v>243</v>
      </c>
      <c r="D186" s="66" t="s">
        <v>186</v>
      </c>
      <c r="E186" s="40">
        <v>15000</v>
      </c>
      <c r="F186" s="41" t="s">
        <v>26</v>
      </c>
      <c r="G186" s="42">
        <v>0</v>
      </c>
      <c r="H186" s="42">
        <v>0</v>
      </c>
      <c r="I186" s="42">
        <v>0</v>
      </c>
      <c r="J186" s="42">
        <v>0</v>
      </c>
      <c r="K186" s="42">
        <v>0</v>
      </c>
      <c r="L186" s="42">
        <v>0</v>
      </c>
      <c r="M186" s="42">
        <v>0</v>
      </c>
      <c r="N186" s="42">
        <v>0</v>
      </c>
      <c r="O186" s="42">
        <v>0</v>
      </c>
      <c r="P186" s="42">
        <v>0</v>
      </c>
      <c r="Q186" s="42">
        <v>0</v>
      </c>
      <c r="R186" s="42">
        <v>0</v>
      </c>
      <c r="S186" s="42">
        <v>0</v>
      </c>
      <c r="T186" s="42">
        <v>0</v>
      </c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</row>
    <row r="187" spans="1:37" s="20" customFormat="1" ht="69.75" customHeight="1">
      <c r="A187" s="71">
        <v>171</v>
      </c>
      <c r="B187" s="89">
        <v>39</v>
      </c>
      <c r="C187" s="65" t="s">
        <v>244</v>
      </c>
      <c r="D187" s="65" t="s">
        <v>171</v>
      </c>
      <c r="E187" s="37">
        <v>12000</v>
      </c>
      <c r="F187" s="38" t="s">
        <v>26</v>
      </c>
      <c r="G187" s="39">
        <v>0</v>
      </c>
      <c r="H187" s="39">
        <v>0</v>
      </c>
      <c r="I187" s="39">
        <v>0</v>
      </c>
      <c r="J187" s="39">
        <v>0</v>
      </c>
      <c r="K187" s="39">
        <v>0</v>
      </c>
      <c r="L187" s="39">
        <v>0</v>
      </c>
      <c r="M187" s="39">
        <v>0</v>
      </c>
      <c r="N187" s="39">
        <v>0</v>
      </c>
      <c r="O187" s="39">
        <v>0</v>
      </c>
      <c r="P187" s="39">
        <v>0</v>
      </c>
      <c r="Q187" s="39">
        <v>0</v>
      </c>
      <c r="R187" s="39">
        <v>0</v>
      </c>
      <c r="S187" s="39">
        <v>0</v>
      </c>
      <c r="T187" s="39">
        <v>0</v>
      </c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</row>
    <row r="188" spans="1:37" s="20" customFormat="1" ht="69.75" customHeight="1">
      <c r="A188" s="16">
        <v>172</v>
      </c>
      <c r="B188" s="90">
        <v>40</v>
      </c>
      <c r="C188" s="66" t="s">
        <v>245</v>
      </c>
      <c r="D188" s="66" t="s">
        <v>177</v>
      </c>
      <c r="E188" s="40">
        <v>6000</v>
      </c>
      <c r="F188" s="41" t="s">
        <v>26</v>
      </c>
      <c r="G188" s="42">
        <v>0</v>
      </c>
      <c r="H188" s="42">
        <v>0</v>
      </c>
      <c r="I188" s="42">
        <v>0</v>
      </c>
      <c r="J188" s="42">
        <v>0</v>
      </c>
      <c r="K188" s="42">
        <v>0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0</v>
      </c>
      <c r="T188" s="42">
        <v>0</v>
      </c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</row>
    <row r="189" spans="1:37" s="20" customFormat="1" ht="69.75" customHeight="1">
      <c r="A189" s="71">
        <v>173</v>
      </c>
      <c r="B189" s="89">
        <v>41</v>
      </c>
      <c r="C189" s="65" t="s">
        <v>246</v>
      </c>
      <c r="D189" s="65" t="s">
        <v>196</v>
      </c>
      <c r="E189" s="37">
        <v>7500</v>
      </c>
      <c r="F189" s="38" t="s">
        <v>26</v>
      </c>
      <c r="G189" s="39">
        <v>0</v>
      </c>
      <c r="H189" s="39">
        <v>0</v>
      </c>
      <c r="I189" s="39">
        <v>0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39">
        <v>0</v>
      </c>
      <c r="Q189" s="39">
        <v>0</v>
      </c>
      <c r="R189" s="39">
        <v>0</v>
      </c>
      <c r="S189" s="39">
        <v>0</v>
      </c>
      <c r="T189" s="39">
        <v>0</v>
      </c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</row>
    <row r="190" spans="1:37" s="20" customFormat="1" ht="69.75" customHeight="1">
      <c r="A190" s="16">
        <v>174</v>
      </c>
      <c r="B190" s="90">
        <v>42</v>
      </c>
      <c r="C190" s="66" t="s">
        <v>247</v>
      </c>
      <c r="D190" s="66" t="s">
        <v>171</v>
      </c>
      <c r="E190" s="40">
        <v>7500</v>
      </c>
      <c r="F190" s="41" t="s">
        <v>26</v>
      </c>
      <c r="G190" s="42">
        <v>0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</row>
    <row r="191" spans="1:37" s="20" customFormat="1" ht="69.75" customHeight="1">
      <c r="A191" s="71">
        <v>175</v>
      </c>
      <c r="B191" s="89">
        <v>43</v>
      </c>
      <c r="C191" s="65" t="s">
        <v>248</v>
      </c>
      <c r="D191" s="65" t="s">
        <v>249</v>
      </c>
      <c r="E191" s="37">
        <v>7000</v>
      </c>
      <c r="F191" s="38" t="s">
        <v>26</v>
      </c>
      <c r="G191" s="39">
        <v>0</v>
      </c>
      <c r="H191" s="39">
        <v>0</v>
      </c>
      <c r="I191" s="39" t="s">
        <v>71</v>
      </c>
      <c r="J191" s="39" t="s">
        <v>71</v>
      </c>
      <c r="K191" s="39" t="s">
        <v>71</v>
      </c>
      <c r="L191" s="39" t="s">
        <v>71</v>
      </c>
      <c r="M191" s="39" t="s">
        <v>71</v>
      </c>
      <c r="N191" s="39" t="s">
        <v>71</v>
      </c>
      <c r="O191" s="39" t="s">
        <v>71</v>
      </c>
      <c r="P191" s="39" t="s">
        <v>71</v>
      </c>
      <c r="Q191" s="39">
        <v>0</v>
      </c>
      <c r="R191" s="39" t="s">
        <v>71</v>
      </c>
      <c r="S191" s="39" t="s">
        <v>71</v>
      </c>
      <c r="T191" s="39" t="s">
        <v>71</v>
      </c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</row>
    <row r="192" spans="1:37" s="20" customFormat="1" ht="69.75" customHeight="1">
      <c r="A192" s="16">
        <v>176</v>
      </c>
      <c r="B192" s="90">
        <v>44</v>
      </c>
      <c r="C192" s="66" t="s">
        <v>251</v>
      </c>
      <c r="D192" s="66" t="s">
        <v>173</v>
      </c>
      <c r="E192" s="40">
        <v>5000</v>
      </c>
      <c r="F192" s="41" t="s">
        <v>26</v>
      </c>
      <c r="G192" s="42">
        <v>0</v>
      </c>
      <c r="H192" s="42">
        <v>0</v>
      </c>
      <c r="I192" s="42" t="s">
        <v>71</v>
      </c>
      <c r="J192" s="42" t="s">
        <v>71</v>
      </c>
      <c r="K192" s="42" t="s">
        <v>71</v>
      </c>
      <c r="L192" s="42" t="s">
        <v>71</v>
      </c>
      <c r="M192" s="42" t="s">
        <v>71</v>
      </c>
      <c r="N192" s="42" t="s">
        <v>71</v>
      </c>
      <c r="O192" s="42" t="s">
        <v>71</v>
      </c>
      <c r="P192" s="42" t="s">
        <v>71</v>
      </c>
      <c r="Q192" s="42">
        <v>0</v>
      </c>
      <c r="R192" s="42" t="s">
        <v>71</v>
      </c>
      <c r="S192" s="42" t="s">
        <v>71</v>
      </c>
      <c r="T192" s="42" t="s">
        <v>71</v>
      </c>
      <c r="U192" s="81"/>
      <c r="V192" s="78"/>
      <c r="W192" s="81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</row>
    <row r="193" spans="1:20" ht="69.75" customHeight="1">
      <c r="A193" s="71">
        <v>177</v>
      </c>
      <c r="B193" s="89">
        <v>45</v>
      </c>
      <c r="C193" s="65" t="str">
        <f>PROPER("LINA FABIOLA TOLEDO MAZARIEGOS DE SANTIZO")</f>
        <v>Lina Fabiola Toledo Mazariegos De Santizo</v>
      </c>
      <c r="D193" s="65" t="s">
        <v>249</v>
      </c>
      <c r="E193" s="37">
        <v>12000</v>
      </c>
      <c r="F193" s="38" t="s">
        <v>26</v>
      </c>
      <c r="G193" s="39">
        <v>0</v>
      </c>
      <c r="H193" s="39">
        <v>0</v>
      </c>
      <c r="I193" s="39" t="s">
        <v>71</v>
      </c>
      <c r="J193" s="39" t="s">
        <v>71</v>
      </c>
      <c r="K193" s="39" t="s">
        <v>71</v>
      </c>
      <c r="L193" s="39" t="s">
        <v>71</v>
      </c>
      <c r="M193" s="39" t="s">
        <v>71</v>
      </c>
      <c r="N193" s="39" t="s">
        <v>71</v>
      </c>
      <c r="O193" s="39" t="s">
        <v>71</v>
      </c>
      <c r="P193" s="39" t="s">
        <v>71</v>
      </c>
      <c r="Q193" s="39">
        <v>0</v>
      </c>
      <c r="R193" s="39" t="s">
        <v>71</v>
      </c>
      <c r="S193" s="39" t="s">
        <v>71</v>
      </c>
      <c r="T193" s="39" t="s">
        <v>71</v>
      </c>
    </row>
    <row r="194" spans="1:20" ht="69.75" customHeight="1">
      <c r="A194" s="16">
        <v>178</v>
      </c>
      <c r="B194" s="90">
        <v>46</v>
      </c>
      <c r="C194" s="66" t="str">
        <f>PROPER("DAYHANA MARIA BOLAÑOS LÓPEZ")</f>
        <v>Dayhana Maria Bolaños López</v>
      </c>
      <c r="D194" s="66" t="s">
        <v>186</v>
      </c>
      <c r="E194" s="40">
        <f>4500+4500</f>
        <v>9000</v>
      </c>
      <c r="F194" s="41" t="s">
        <v>26</v>
      </c>
      <c r="G194" s="42">
        <v>0</v>
      </c>
      <c r="H194" s="42">
        <v>0</v>
      </c>
      <c r="I194" s="42" t="s">
        <v>71</v>
      </c>
      <c r="J194" s="42" t="s">
        <v>71</v>
      </c>
      <c r="K194" s="42" t="s">
        <v>71</v>
      </c>
      <c r="L194" s="42" t="s">
        <v>71</v>
      </c>
      <c r="M194" s="42" t="s">
        <v>71</v>
      </c>
      <c r="N194" s="42" t="s">
        <v>71</v>
      </c>
      <c r="O194" s="42" t="s">
        <v>71</v>
      </c>
      <c r="P194" s="42" t="s">
        <v>71</v>
      </c>
      <c r="Q194" s="42">
        <v>0</v>
      </c>
      <c r="R194" s="42" t="s">
        <v>71</v>
      </c>
      <c r="S194" s="42" t="s">
        <v>71</v>
      </c>
      <c r="T194" s="42" t="s">
        <v>71</v>
      </c>
    </row>
    <row r="195" spans="1:20" ht="69.75" customHeight="1">
      <c r="A195" s="71">
        <v>179</v>
      </c>
      <c r="B195" s="89">
        <v>47</v>
      </c>
      <c r="C195" s="65" t="str">
        <f>PROPER("ESWIN DANIEL DÁVILA VIDAL")</f>
        <v>Eswin Daniel Dávila Vidal</v>
      </c>
      <c r="D195" s="65" t="s">
        <v>186</v>
      </c>
      <c r="E195" s="37">
        <f>15000+15000</f>
        <v>30000</v>
      </c>
      <c r="F195" s="38" t="s">
        <v>26</v>
      </c>
      <c r="G195" s="39">
        <v>0</v>
      </c>
      <c r="H195" s="39">
        <v>0</v>
      </c>
      <c r="I195" s="39" t="s">
        <v>71</v>
      </c>
      <c r="J195" s="39" t="s">
        <v>71</v>
      </c>
      <c r="K195" s="39" t="s">
        <v>71</v>
      </c>
      <c r="L195" s="39" t="s">
        <v>71</v>
      </c>
      <c r="M195" s="39" t="s">
        <v>71</v>
      </c>
      <c r="N195" s="39" t="s">
        <v>71</v>
      </c>
      <c r="O195" s="39" t="s">
        <v>71</v>
      </c>
      <c r="P195" s="39" t="s">
        <v>71</v>
      </c>
      <c r="Q195" s="39">
        <v>0</v>
      </c>
      <c r="R195" s="39" t="s">
        <v>71</v>
      </c>
      <c r="S195" s="39" t="s">
        <v>71</v>
      </c>
      <c r="T195" s="39" t="s">
        <v>71</v>
      </c>
    </row>
    <row r="196" spans="1:20" ht="69.75" customHeight="1">
      <c r="A196" s="16">
        <v>180</v>
      </c>
      <c r="B196" s="90">
        <v>48</v>
      </c>
      <c r="C196" s="66" t="str">
        <f>PROPER("JAVIER AUGUSTO PÉREZ MÉNDEZ")</f>
        <v>Javier Augusto Pérez Méndez</v>
      </c>
      <c r="D196" s="66" t="s">
        <v>198</v>
      </c>
      <c r="E196" s="40">
        <f>6000+6000</f>
        <v>12000</v>
      </c>
      <c r="F196" s="41" t="s">
        <v>26</v>
      </c>
      <c r="G196" s="42">
        <v>0</v>
      </c>
      <c r="H196" s="42">
        <v>0</v>
      </c>
      <c r="I196" s="42" t="s">
        <v>71</v>
      </c>
      <c r="J196" s="42" t="s">
        <v>71</v>
      </c>
      <c r="K196" s="42" t="s">
        <v>71</v>
      </c>
      <c r="L196" s="42" t="s">
        <v>71</v>
      </c>
      <c r="M196" s="42" t="s">
        <v>71</v>
      </c>
      <c r="N196" s="42" t="s">
        <v>71</v>
      </c>
      <c r="O196" s="42" t="s">
        <v>71</v>
      </c>
      <c r="P196" s="42" t="s">
        <v>71</v>
      </c>
      <c r="Q196" s="42">
        <v>0</v>
      </c>
      <c r="R196" s="42" t="s">
        <v>71</v>
      </c>
      <c r="S196" s="42" t="s">
        <v>71</v>
      </c>
      <c r="T196" s="42" t="s">
        <v>71</v>
      </c>
    </row>
    <row r="197" spans="1:20" ht="69.75" customHeight="1">
      <c r="A197" s="71">
        <v>181</v>
      </c>
      <c r="B197" s="89">
        <v>49</v>
      </c>
      <c r="C197" s="65" t="str">
        <f>PROPER("HINGRY MYSHELY DE JESÚS DÁVILA ALVAREZ")</f>
        <v>Hingry Myshely De Jesús Dávila Alvarez</v>
      </c>
      <c r="D197" s="65" t="s">
        <v>186</v>
      </c>
      <c r="E197" s="37">
        <f>13200+13200</f>
        <v>26400</v>
      </c>
      <c r="F197" s="38" t="s">
        <v>26</v>
      </c>
      <c r="G197" s="39">
        <v>0</v>
      </c>
      <c r="H197" s="39">
        <v>0</v>
      </c>
      <c r="I197" s="39" t="s">
        <v>71</v>
      </c>
      <c r="J197" s="39" t="s">
        <v>71</v>
      </c>
      <c r="K197" s="39" t="s">
        <v>71</v>
      </c>
      <c r="L197" s="39" t="s">
        <v>71</v>
      </c>
      <c r="M197" s="39" t="s">
        <v>71</v>
      </c>
      <c r="N197" s="39" t="s">
        <v>71</v>
      </c>
      <c r="O197" s="39" t="s">
        <v>71</v>
      </c>
      <c r="P197" s="39" t="s">
        <v>71</v>
      </c>
      <c r="Q197" s="39">
        <v>0</v>
      </c>
      <c r="R197" s="39" t="s">
        <v>71</v>
      </c>
      <c r="S197" s="39" t="s">
        <v>71</v>
      </c>
      <c r="T197" s="39" t="s">
        <v>71</v>
      </c>
    </row>
    <row r="198" spans="1:20" ht="69.75" customHeight="1">
      <c r="A198" s="16">
        <v>182</v>
      </c>
      <c r="B198" s="90">
        <v>50</v>
      </c>
      <c r="C198" s="66" t="str">
        <f>PROPER("RONY ANDRES ZUÑIGA CHAVAC")</f>
        <v>Rony Andres Zuñiga Chavac</v>
      </c>
      <c r="D198" s="66" t="s">
        <v>198</v>
      </c>
      <c r="E198" s="40">
        <v>0</v>
      </c>
      <c r="F198" s="41" t="s">
        <v>26</v>
      </c>
      <c r="G198" s="42">
        <v>0</v>
      </c>
      <c r="H198" s="42">
        <v>0</v>
      </c>
      <c r="I198" s="42" t="s">
        <v>71</v>
      </c>
      <c r="J198" s="42" t="s">
        <v>71</v>
      </c>
      <c r="K198" s="42" t="s">
        <v>71</v>
      </c>
      <c r="L198" s="42" t="s">
        <v>71</v>
      </c>
      <c r="M198" s="42" t="s">
        <v>71</v>
      </c>
      <c r="N198" s="42" t="s">
        <v>71</v>
      </c>
      <c r="O198" s="42" t="s">
        <v>71</v>
      </c>
      <c r="P198" s="42" t="s">
        <v>71</v>
      </c>
      <c r="Q198" s="42">
        <v>0</v>
      </c>
      <c r="R198" s="42" t="s">
        <v>71</v>
      </c>
      <c r="S198" s="42" t="s">
        <v>71</v>
      </c>
      <c r="T198" s="42" t="s">
        <v>71</v>
      </c>
    </row>
    <row r="199" spans="1:20" ht="69.75" customHeight="1">
      <c r="A199" s="71">
        <v>183</v>
      </c>
      <c r="B199" s="89">
        <v>51</v>
      </c>
      <c r="C199" s="65" t="str">
        <f>PROPER("LUIS FERNANDO VELA CONDE")</f>
        <v>Luis Fernando Vela Conde</v>
      </c>
      <c r="D199" s="65" t="s">
        <v>179</v>
      </c>
      <c r="E199" s="37">
        <v>0</v>
      </c>
      <c r="F199" s="38" t="s">
        <v>26</v>
      </c>
      <c r="G199" s="39">
        <v>0</v>
      </c>
      <c r="H199" s="39">
        <v>0</v>
      </c>
      <c r="I199" s="39" t="s">
        <v>71</v>
      </c>
      <c r="J199" s="39" t="s">
        <v>71</v>
      </c>
      <c r="K199" s="39" t="s">
        <v>71</v>
      </c>
      <c r="L199" s="39" t="s">
        <v>71</v>
      </c>
      <c r="M199" s="39" t="s">
        <v>71</v>
      </c>
      <c r="N199" s="39" t="s">
        <v>71</v>
      </c>
      <c r="O199" s="39" t="s">
        <v>71</v>
      </c>
      <c r="P199" s="39" t="s">
        <v>71</v>
      </c>
      <c r="Q199" s="39">
        <v>0</v>
      </c>
      <c r="R199" s="39" t="s">
        <v>71</v>
      </c>
      <c r="S199" s="39" t="s">
        <v>71</v>
      </c>
      <c r="T199" s="39" t="s">
        <v>71</v>
      </c>
    </row>
    <row r="200" spans="1:20" ht="69.75" customHeight="1">
      <c r="A200" s="16">
        <v>184</v>
      </c>
      <c r="B200" s="90">
        <v>52</v>
      </c>
      <c r="C200" s="66" t="s">
        <v>258</v>
      </c>
      <c r="D200" s="66" t="s">
        <v>177</v>
      </c>
      <c r="E200" s="40">
        <v>0</v>
      </c>
      <c r="F200" s="41" t="s">
        <v>26</v>
      </c>
      <c r="G200" s="42">
        <v>0</v>
      </c>
      <c r="H200" s="42">
        <v>0</v>
      </c>
      <c r="I200" s="42" t="s">
        <v>71</v>
      </c>
      <c r="J200" s="42" t="s">
        <v>71</v>
      </c>
      <c r="K200" s="42" t="s">
        <v>71</v>
      </c>
      <c r="L200" s="42" t="s">
        <v>71</v>
      </c>
      <c r="M200" s="42" t="s">
        <v>71</v>
      </c>
      <c r="N200" s="42" t="s">
        <v>71</v>
      </c>
      <c r="O200" s="42" t="s">
        <v>71</v>
      </c>
      <c r="P200" s="42" t="s">
        <v>71</v>
      </c>
      <c r="Q200" s="42">
        <v>0</v>
      </c>
      <c r="R200" s="42" t="s">
        <v>71</v>
      </c>
      <c r="S200" s="42" t="s">
        <v>71</v>
      </c>
      <c r="T200" s="42" t="s">
        <v>71</v>
      </c>
    </row>
    <row r="201" spans="1:20" ht="69.75" customHeight="1">
      <c r="A201" s="71">
        <v>185</v>
      </c>
      <c r="B201" s="89">
        <v>53</v>
      </c>
      <c r="C201" s="65" t="s">
        <v>259</v>
      </c>
      <c r="D201" s="65" t="s">
        <v>249</v>
      </c>
      <c r="E201" s="37">
        <v>0</v>
      </c>
      <c r="F201" s="38" t="s">
        <v>26</v>
      </c>
      <c r="G201" s="39">
        <v>0</v>
      </c>
      <c r="H201" s="39">
        <v>0</v>
      </c>
      <c r="I201" s="39" t="s">
        <v>71</v>
      </c>
      <c r="J201" s="39" t="s">
        <v>71</v>
      </c>
      <c r="K201" s="39" t="s">
        <v>71</v>
      </c>
      <c r="L201" s="39" t="s">
        <v>71</v>
      </c>
      <c r="M201" s="39" t="s">
        <v>71</v>
      </c>
      <c r="N201" s="39" t="s">
        <v>71</v>
      </c>
      <c r="O201" s="39" t="s">
        <v>71</v>
      </c>
      <c r="P201" s="39" t="s">
        <v>71</v>
      </c>
      <c r="Q201" s="39">
        <v>0</v>
      </c>
      <c r="R201" s="39" t="s">
        <v>71</v>
      </c>
      <c r="S201" s="39" t="s">
        <v>71</v>
      </c>
      <c r="T201" s="39" t="s">
        <v>71</v>
      </c>
    </row>
    <row r="202" spans="1:20" hidden="1"/>
    <row r="203" spans="1:20">
      <c r="A203" s="345" t="s">
        <v>263</v>
      </c>
      <c r="B203" s="346"/>
      <c r="C203" s="346"/>
      <c r="D203" s="346"/>
      <c r="E203" s="346"/>
      <c r="F203" s="346"/>
      <c r="G203" s="346"/>
      <c r="H203" s="346"/>
      <c r="I203" s="346"/>
      <c r="J203" s="346"/>
      <c r="K203" s="346"/>
      <c r="L203" s="346"/>
      <c r="M203" s="346"/>
      <c r="N203" s="346"/>
      <c r="O203" s="346"/>
      <c r="P203" s="346"/>
      <c r="Q203" s="346"/>
      <c r="R203" s="346"/>
      <c r="S203" s="346"/>
      <c r="T203" s="347"/>
    </row>
    <row r="204" spans="1:20" ht="6.75" customHeight="1">
      <c r="A204" s="348"/>
      <c r="B204" s="349"/>
      <c r="C204" s="349"/>
      <c r="D204" s="349"/>
      <c r="E204" s="349"/>
      <c r="F204" s="349"/>
      <c r="G204" s="349"/>
      <c r="H204" s="349"/>
      <c r="I204" s="349"/>
      <c r="J204" s="349"/>
      <c r="K204" s="349"/>
      <c r="L204" s="349"/>
      <c r="M204" s="349"/>
      <c r="N204" s="349"/>
      <c r="O204" s="349"/>
      <c r="P204" s="349"/>
      <c r="Q204" s="349"/>
      <c r="R204" s="349"/>
      <c r="S204" s="349"/>
      <c r="T204" s="350"/>
    </row>
    <row r="205" spans="1:20" ht="4.5" customHeight="1">
      <c r="A205" s="348"/>
      <c r="B205" s="349"/>
      <c r="C205" s="349"/>
      <c r="D205" s="349"/>
      <c r="E205" s="349"/>
      <c r="F205" s="349"/>
      <c r="G205" s="349"/>
      <c r="H205" s="349"/>
      <c r="I205" s="349"/>
      <c r="J205" s="349"/>
      <c r="K205" s="349"/>
      <c r="L205" s="349"/>
      <c r="M205" s="349"/>
      <c r="N205" s="349"/>
      <c r="O205" s="349"/>
      <c r="P205" s="349"/>
      <c r="Q205" s="349"/>
      <c r="R205" s="349"/>
      <c r="S205" s="349"/>
      <c r="T205" s="350"/>
    </row>
    <row r="206" spans="1:20" ht="6" customHeight="1">
      <c r="A206" s="348"/>
      <c r="B206" s="349"/>
      <c r="C206" s="349"/>
      <c r="D206" s="349"/>
      <c r="E206" s="349"/>
      <c r="F206" s="349"/>
      <c r="G206" s="349"/>
      <c r="H206" s="349"/>
      <c r="I206" s="349"/>
      <c r="J206" s="349"/>
      <c r="K206" s="349"/>
      <c r="L206" s="349"/>
      <c r="M206" s="349"/>
      <c r="N206" s="349"/>
      <c r="O206" s="349"/>
      <c r="P206" s="349"/>
      <c r="Q206" s="349"/>
      <c r="R206" s="349"/>
      <c r="S206" s="349"/>
      <c r="T206" s="350"/>
    </row>
    <row r="207" spans="1:20" ht="6.75" customHeight="1">
      <c r="A207" s="348"/>
      <c r="B207" s="349"/>
      <c r="C207" s="349"/>
      <c r="D207" s="349"/>
      <c r="E207" s="349"/>
      <c r="F207" s="349"/>
      <c r="G207" s="349"/>
      <c r="H207" s="349"/>
      <c r="I207" s="349"/>
      <c r="J207" s="349"/>
      <c r="K207" s="349"/>
      <c r="L207" s="349"/>
      <c r="M207" s="349"/>
      <c r="N207" s="349"/>
      <c r="O207" s="349"/>
      <c r="P207" s="349"/>
      <c r="Q207" s="349"/>
      <c r="R207" s="349"/>
      <c r="S207" s="349"/>
      <c r="T207" s="350"/>
    </row>
    <row r="208" spans="1:20" ht="1.5" customHeight="1">
      <c r="A208" s="348"/>
      <c r="B208" s="349"/>
      <c r="C208" s="349"/>
      <c r="D208" s="349"/>
      <c r="E208" s="349"/>
      <c r="F208" s="349"/>
      <c r="G208" s="349"/>
      <c r="H208" s="349"/>
      <c r="I208" s="349"/>
      <c r="J208" s="349"/>
      <c r="K208" s="349"/>
      <c r="L208" s="349"/>
      <c r="M208" s="349"/>
      <c r="N208" s="349"/>
      <c r="O208" s="349"/>
      <c r="P208" s="349"/>
      <c r="Q208" s="349"/>
      <c r="R208" s="349"/>
      <c r="S208" s="349"/>
      <c r="T208" s="350"/>
    </row>
    <row r="209" spans="1:21" ht="4.5" customHeight="1">
      <c r="A209" s="348"/>
      <c r="B209" s="349"/>
      <c r="C209" s="349"/>
      <c r="D209" s="349"/>
      <c r="E209" s="349"/>
      <c r="F209" s="349"/>
      <c r="G209" s="349"/>
      <c r="H209" s="349"/>
      <c r="I209" s="349"/>
      <c r="J209" s="349"/>
      <c r="K209" s="349"/>
      <c r="L209" s="349"/>
      <c r="M209" s="349"/>
      <c r="N209" s="349"/>
      <c r="O209" s="349"/>
      <c r="P209" s="349"/>
      <c r="Q209" s="349"/>
      <c r="R209" s="349"/>
      <c r="S209" s="349"/>
      <c r="T209" s="350"/>
    </row>
    <row r="210" spans="1:21" ht="6.75" customHeight="1">
      <c r="A210" s="348"/>
      <c r="B210" s="349"/>
      <c r="C210" s="349"/>
      <c r="D210" s="349"/>
      <c r="E210" s="349"/>
      <c r="F210" s="349"/>
      <c r="G210" s="349"/>
      <c r="H210" s="349"/>
      <c r="I210" s="349"/>
      <c r="J210" s="349"/>
      <c r="K210" s="349"/>
      <c r="L210" s="349"/>
      <c r="M210" s="349"/>
      <c r="N210" s="349"/>
      <c r="O210" s="349"/>
      <c r="P210" s="349"/>
      <c r="Q210" s="349"/>
      <c r="R210" s="349"/>
      <c r="S210" s="349"/>
      <c r="T210" s="350"/>
    </row>
    <row r="211" spans="1:21" ht="330" customHeight="1">
      <c r="A211" s="351"/>
      <c r="B211" s="352"/>
      <c r="C211" s="352"/>
      <c r="D211" s="352"/>
      <c r="E211" s="352"/>
      <c r="F211" s="352"/>
      <c r="G211" s="352"/>
      <c r="H211" s="352"/>
      <c r="I211" s="352"/>
      <c r="J211" s="352"/>
      <c r="K211" s="352"/>
      <c r="L211" s="352"/>
      <c r="M211" s="352"/>
      <c r="N211" s="352"/>
      <c r="O211" s="352"/>
      <c r="P211" s="352"/>
      <c r="Q211" s="352"/>
      <c r="R211" s="352"/>
      <c r="S211" s="352"/>
      <c r="T211" s="353"/>
    </row>
    <row r="212" spans="1:21">
      <c r="A212" s="11"/>
      <c r="B212" s="11"/>
      <c r="C212" s="12"/>
      <c r="D212" s="12"/>
      <c r="E212" s="13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5" spans="1:21">
      <c r="N215" s="75"/>
    </row>
    <row r="216" spans="1:21">
      <c r="N216" s="75"/>
    </row>
    <row r="217" spans="1:21" ht="22.5">
      <c r="U217" s="82"/>
    </row>
  </sheetData>
  <mergeCells count="32">
    <mergeCell ref="A148:T148"/>
    <mergeCell ref="A203:T211"/>
    <mergeCell ref="A31:B31"/>
    <mergeCell ref="A32:B32"/>
    <mergeCell ref="A33:T33"/>
    <mergeCell ref="A35:T35"/>
    <mergeCell ref="A37:T37"/>
    <mergeCell ref="A128:T128"/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18:B18"/>
    <mergeCell ref="R7:T7"/>
    <mergeCell ref="A8:T8"/>
    <mergeCell ref="A9:T9"/>
    <mergeCell ref="A10:B10"/>
    <mergeCell ref="A11:T11"/>
    <mergeCell ref="A12:B12"/>
    <mergeCell ref="A13:B13"/>
    <mergeCell ref="A14:B14"/>
    <mergeCell ref="A15:B15"/>
    <mergeCell ref="A16:B16"/>
    <mergeCell ref="A17:B17"/>
  </mergeCells>
  <printOptions horizontalCentered="1"/>
  <pageMargins left="0.19685039370078741" right="0" top="0.55118110236220474" bottom="1.1023622047244095" header="0.31496062992125984" footer="0.31496062992125984"/>
  <pageSetup paperSize="5" scale="31" orientation="portrait" r:id="rId1"/>
  <headerFooter>
    <oddFooter>&amp;C&amp;"KaiTi,Normal"&amp;20&amp;KC00000Página &amp;P</oddFooter>
  </headerFooter>
  <colBreaks count="1" manualBreakCount="1">
    <brk id="2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10-04</vt:lpstr>
      <vt:lpstr>Hoja1 (2)</vt:lpstr>
      <vt:lpstr>'10-04'!Área_de_impresión</vt:lpstr>
      <vt:lpstr>'Hoja1 (2)'!Área_de_impresión</vt:lpstr>
      <vt:lpstr>'10-04'!Títulos_a_imprimir</vt:lpstr>
      <vt:lpstr>'Hoja1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 Rodriguez</dc:creator>
  <cp:lastModifiedBy>keily.ramos</cp:lastModifiedBy>
  <cp:lastPrinted>2026-10-07T20:44:52Z</cp:lastPrinted>
  <dcterms:created xsi:type="dcterms:W3CDTF">2024-03-02T17:04:29Z</dcterms:created>
  <dcterms:modified xsi:type="dcterms:W3CDTF">2026-10-23T17:24:32Z</dcterms:modified>
</cp:coreProperties>
</file>